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40" yWindow="65521" windowWidth="7485" windowHeight="8220" activeTab="1"/>
  </bookViews>
  <sheets>
    <sheet name="Summary" sheetId="1" r:id="rId1"/>
    <sheet name="Prior&amp;New" sheetId="2" r:id="rId2"/>
    <sheet name="Target&amp;Adj's" sheetId="3" r:id="rId3"/>
    <sheet name="Adj&amp;Achieve" sheetId="4" r:id="rId4"/>
    <sheet name="notes..." sheetId="5" r:id="rId5"/>
  </sheets>
  <definedNames>
    <definedName name="ae.c1">'Summary'!$E$56</definedName>
    <definedName name="ae.c2">'Summary'!$E$57</definedName>
    <definedName name="ae.m1">'Summary'!$G$56</definedName>
    <definedName name="ae.m2">'Summary'!$G$57</definedName>
    <definedName name="ce.c1">'Summary'!$E$42</definedName>
    <definedName name="ce.c2">'Summary'!$E$43</definedName>
    <definedName name="ce.m1">'Summary'!$G$42</definedName>
    <definedName name="ce.m2">'Summary'!$G$43</definedName>
    <definedName name="me.c1">'Summary'!$E$36</definedName>
    <definedName name="me.c2">'Summary'!$E$37</definedName>
    <definedName name="me.m1">'Summary'!$G$36</definedName>
    <definedName name="me.m2">'Summary'!$G$37</definedName>
    <definedName name="ne.c1">'Summary'!$E$28</definedName>
    <definedName name="ne.m1">'Summary'!$E$28</definedName>
    <definedName name="ne.m2">'Summary'!$G$29</definedName>
    <definedName name="pe.c1">'Summary'!$E$16</definedName>
    <definedName name="pe.c2">'Summary'!$E$17</definedName>
    <definedName name="pe.m1">'Summary'!$G$16</definedName>
    <definedName name="pe.m2">'Summary'!$G$17</definedName>
    <definedName name="_xlnm.Print_Area" localSheetId="0">'Summary'!$A$1:$V$61</definedName>
    <definedName name="te.c1">'Summary'!$E$22</definedName>
    <definedName name="te.c2">'Summary'!$E$23</definedName>
    <definedName name="te.m1">'Summary'!$G$22</definedName>
    <definedName name="te.m2">'Summary'!$G$23</definedName>
    <definedName name="Z_D3B9D055_9B44_4429_ADA6_AD3D0FC721AD_.wvu.Cols" localSheetId="0" hidden="1">'Summary'!$D:$D,'Summary'!$F:$F,'Summary'!$I:$I,'Summary'!$K:$K,'Summary'!$N:$N,'Summary'!$P:$P,'Summary'!$S:$S,'Summary'!$U:$U</definedName>
    <definedName name="Z_D3B9D055_9B44_4429_ADA6_AD3D0FC721AD_.wvu.PrintArea" localSheetId="0" hidden="1">'Summary'!$A$1:$V$61</definedName>
  </definedNames>
  <calcPr fullCalcOnLoad="1"/>
</workbook>
</file>

<file path=xl/comments1.xml><?xml version="1.0" encoding="utf-8"?>
<comments xmlns="http://schemas.openxmlformats.org/spreadsheetml/2006/main">
  <authors>
    <author>phenshaw</author>
    <author>Phil Henshaw</author>
  </authors>
  <commentList>
    <comment ref="G11" authorId="0">
      <text>
        <r>
          <rPr>
            <b/>
            <sz val="8"/>
            <rFont val="Tahoma"/>
            <family val="0"/>
          </rPr>
          <t>How to use this template:    Layout the calculations for each estimate on Sheet 2 or 3.   When viewing two windows side by side, drag the results to the summary sheet.   In the work areas highlight the input variable and explain the steps.   From the custom View menu you can see the variable names for each cell so the results can be queried from elsewhere</t>
        </r>
        <r>
          <rPr>
            <sz val="8"/>
            <rFont val="Tahoma"/>
            <family val="0"/>
          </rPr>
          <t xml:space="preserve">
</t>
        </r>
      </text>
    </comment>
    <comment ref="E16" authorId="1">
      <text>
        <r>
          <rPr>
            <b/>
            <sz val="8"/>
            <rFont val="Tahoma"/>
            <family val="0"/>
          </rPr>
          <t>for 20 years</t>
        </r>
      </text>
    </comment>
    <comment ref="E28" authorId="1">
      <text>
        <r>
          <rPr>
            <b/>
            <sz val="8"/>
            <rFont val="Tahoma"/>
            <family val="0"/>
          </rPr>
          <t>for 20 years</t>
        </r>
      </text>
    </comment>
  </commentList>
</comments>
</file>

<file path=xl/sharedStrings.xml><?xml version="1.0" encoding="utf-8"?>
<sst xmlns="http://schemas.openxmlformats.org/spreadsheetml/2006/main" count="272" uniqueCount="191">
  <si>
    <t>PRIOR USE</t>
  </si>
  <si>
    <t>[1970 Brownstones]</t>
  </si>
  <si>
    <t>OPERATIONS</t>
  </si>
  <si>
    <t>TARGET USE</t>
  </si>
  <si>
    <t>NEW USE</t>
  </si>
  <si>
    <t>[2010 Dance Studios]</t>
  </si>
  <si>
    <t>ADJUSTMENTS</t>
  </si>
  <si>
    <t>Cost</t>
  </si>
  <si>
    <t>btu's</t>
  </si>
  <si>
    <t>EST. ENERGY</t>
  </si>
  <si>
    <t>MEASURED PARTS</t>
  </si>
  <si>
    <t>ESTIMATED TOTALS</t>
  </si>
  <si>
    <t>COMPENSATIONS</t>
  </si>
  <si>
    <t>EST. CO2</t>
  </si>
  <si>
    <t>FOOTPRINT A</t>
  </si>
  <si>
    <t>FOOTPRINT B</t>
  </si>
  <si>
    <t>Acres</t>
  </si>
  <si>
    <t>ne.c2</t>
  </si>
  <si>
    <t>ne.c1</t>
  </si>
  <si>
    <t>``</t>
  </si>
  <si>
    <t>te.c1</t>
  </si>
  <si>
    <t>te.c2</t>
  </si>
  <si>
    <t>te.m1</t>
  </si>
  <si>
    <t>te.m2</t>
  </si>
  <si>
    <t>pe.c1</t>
  </si>
  <si>
    <t>pe.c2</t>
  </si>
  <si>
    <t>pe.m1</t>
  </si>
  <si>
    <t>pe.m2</t>
  </si>
  <si>
    <t>ne.m1</t>
  </si>
  <si>
    <t>ne.m2</t>
  </si>
  <si>
    <t>me.c1</t>
  </si>
  <si>
    <t>me.c2</t>
  </si>
  <si>
    <t>me.m1</t>
  </si>
  <si>
    <t>me.m2</t>
  </si>
  <si>
    <t>ce.c1</t>
  </si>
  <si>
    <t>ce.c2</t>
  </si>
  <si>
    <t>ce.m1</t>
  </si>
  <si>
    <t>ce.m2</t>
  </si>
  <si>
    <t>ae.c1</t>
  </si>
  <si>
    <t>ae.c2</t>
  </si>
  <si>
    <t>ae.m1</t>
  </si>
  <si>
    <t>ae.m2</t>
  </si>
  <si>
    <t>pc.c1</t>
  </si>
  <si>
    <t>pc.m1</t>
  </si>
  <si>
    <t>pc.c2</t>
  </si>
  <si>
    <t>pc.m2</t>
  </si>
  <si>
    <t>tc.c1</t>
  </si>
  <si>
    <t>tc.m1</t>
  </si>
  <si>
    <t>tc.c2</t>
  </si>
  <si>
    <t>tc.m2</t>
  </si>
  <si>
    <t>nc.c1</t>
  </si>
  <si>
    <t>nc.m1</t>
  </si>
  <si>
    <t>nc.c2</t>
  </si>
  <si>
    <t>nc.m2</t>
  </si>
  <si>
    <t>mc.c1</t>
  </si>
  <si>
    <t>mc.m1</t>
  </si>
  <si>
    <t>mc.c2</t>
  </si>
  <si>
    <t>mc.m2</t>
  </si>
  <si>
    <t>cc.c1</t>
  </si>
  <si>
    <t>cc.m1</t>
  </si>
  <si>
    <t>cc.c2</t>
  </si>
  <si>
    <t>cc.m2</t>
  </si>
  <si>
    <t>ac.c1</t>
  </si>
  <si>
    <t>ac.m1</t>
  </si>
  <si>
    <t>ac.c2</t>
  </si>
  <si>
    <t>ac.m2</t>
  </si>
  <si>
    <t>pa.c1</t>
  </si>
  <si>
    <t>pa.m1</t>
  </si>
  <si>
    <t>pa.c2</t>
  </si>
  <si>
    <t>pa.m2</t>
  </si>
  <si>
    <t>ta.c1</t>
  </si>
  <si>
    <t>ta.m1</t>
  </si>
  <si>
    <t>ta.c2</t>
  </si>
  <si>
    <t>ta.m2</t>
  </si>
  <si>
    <t>na.c1</t>
  </si>
  <si>
    <t>na.m1</t>
  </si>
  <si>
    <t>na.c2</t>
  </si>
  <si>
    <t>na.m2</t>
  </si>
  <si>
    <t>ma.c1</t>
  </si>
  <si>
    <t>ma.m1</t>
  </si>
  <si>
    <t>ma.c2</t>
  </si>
  <si>
    <t>ma.m2</t>
  </si>
  <si>
    <t>ca.c1</t>
  </si>
  <si>
    <t>ca.m1</t>
  </si>
  <si>
    <t>ca.c2</t>
  </si>
  <si>
    <t>ca.m2</t>
  </si>
  <si>
    <t>aa.c1</t>
  </si>
  <si>
    <t>aa.m1</t>
  </si>
  <si>
    <t>aa.c2</t>
  </si>
  <si>
    <t>aa.m2</t>
  </si>
  <si>
    <t>pb.c1</t>
  </si>
  <si>
    <t>pb.m1</t>
  </si>
  <si>
    <t>pb.c2</t>
  </si>
  <si>
    <t>pb.m2</t>
  </si>
  <si>
    <t>tb.c1</t>
  </si>
  <si>
    <t>tb.m1</t>
  </si>
  <si>
    <t>tb.c2</t>
  </si>
  <si>
    <t>tb.m2</t>
  </si>
  <si>
    <t>nb.c1</t>
  </si>
  <si>
    <t>nb.m1</t>
  </si>
  <si>
    <t>nb.c2</t>
  </si>
  <si>
    <t>nb.m2</t>
  </si>
  <si>
    <t>mb.c1</t>
  </si>
  <si>
    <t>mb.m1</t>
  </si>
  <si>
    <t>mb.c2</t>
  </si>
  <si>
    <t>mb.m2</t>
  </si>
  <si>
    <t>cb.c1</t>
  </si>
  <si>
    <t>cb.m1</t>
  </si>
  <si>
    <t>cb.c2</t>
  </si>
  <si>
    <t>cb.m2</t>
  </si>
  <si>
    <t>ab.c1</t>
  </si>
  <si>
    <t>ab.m1</t>
  </si>
  <si>
    <t>ab.c2</t>
  </si>
  <si>
    <t>ab.m2</t>
  </si>
  <si>
    <t>1970btu/$</t>
  </si>
  <si>
    <t>New Building</t>
  </si>
  <si>
    <t>ht pv in mi</t>
  </si>
  <si>
    <t>2010btu/$</t>
  </si>
  <si>
    <t>Est Oper mil</t>
  </si>
  <si>
    <t>Prior Use</t>
  </si>
  <si>
    <t>brownstones, 14 @18'x30' + corner store</t>
  </si>
  <si>
    <t>Unit Rent</t>
  </si>
  <si>
    <t>Annual Rent</t>
  </si>
  <si>
    <t>Constants</t>
  </si>
  <si>
    <t>Inflation</t>
  </si>
  <si>
    <t>site width</t>
  </si>
  <si>
    <t>inputs</t>
  </si>
  <si>
    <t>outputs</t>
  </si>
  <si>
    <t>a guess for small Greenpoint rental in 1970</t>
  </si>
  <si>
    <t>estimating building cost as 10 times rent</t>
  </si>
  <si>
    <t>based on $shadow method</t>
  </si>
  <si>
    <t>Occ sf</t>
  </si>
  <si>
    <t>Cost/sf</t>
  </si>
  <si>
    <t>adj to 1995$</t>
  </si>
  <si>
    <t>2007$</t>
  </si>
  <si>
    <t>1970$</t>
  </si>
  <si>
    <t>2007 pv/$</t>
  </si>
  <si>
    <t>pv FOOTPRINT</t>
  </si>
  <si>
    <t>sf/acre</t>
  </si>
  <si>
    <t>pv in acres</t>
  </si>
  <si>
    <t>Combined</t>
  </si>
  <si>
    <t>Est  Oper/yr</t>
  </si>
  <si>
    <t>Infl. Oper/yr</t>
  </si>
  <si>
    <t>oper btu</t>
  </si>
  <si>
    <t>devl btu</t>
  </si>
  <si>
    <t>Dance Studio 5 story</t>
  </si>
  <si>
    <t>site area</t>
  </si>
  <si>
    <t>to adj 2006pv data</t>
  </si>
  <si>
    <t>to adj 1995 btu&amp;c02 data</t>
  </si>
  <si>
    <t>Devl/yr</t>
  </si>
  <si>
    <t xml:space="preserve">Est Devel </t>
  </si>
  <si>
    <t>Est Devl/yr</t>
  </si>
  <si>
    <t>Infl Devl/yr</t>
  </si>
  <si>
    <t>construction cost amortized in 20 yr</t>
  </si>
  <si>
    <t>2007-&gt;1995</t>
  </si>
  <si>
    <t>1970-&gt;1995</t>
  </si>
  <si>
    <t>1970-&gt;2006</t>
  </si>
  <si>
    <t>co2 devl MT</t>
  </si>
  <si>
    <t>co2 oper MT</t>
  </si>
  <si>
    <t>Est Devel</t>
  </si>
  <si>
    <t>deflated to 1995 for btu data, used as is for pv data</t>
  </si>
  <si>
    <t>inflated to 1995 for btu data, inflated to 2006 for pv data</t>
  </si>
  <si>
    <t>defl. Devl/yr</t>
  </si>
  <si>
    <t>defl Oper</t>
  </si>
  <si>
    <t>for 14 units + a storefront</t>
  </si>
  <si>
    <t>CO2-MT/$ 06</t>
  </si>
  <si>
    <t>CO2-MT/$ 70</t>
  </si>
  <si>
    <t>using 06 rate</t>
  </si>
  <si>
    <t>using 1070 rate</t>
  </si>
  <si>
    <t>using 1995 rate</t>
  </si>
  <si>
    <t>estimating tenant incomes as 4 times rent &amp; rent Devl cost</t>
  </si>
  <si>
    <t>note1</t>
  </si>
  <si>
    <t>Annual mbtu's</t>
  </si>
  <si>
    <t>Cost/yr (1995$)</t>
  </si>
  <si>
    <t>Annual MTons</t>
  </si>
  <si>
    <t>PV area      MultSites</t>
  </si>
  <si>
    <t xml:space="preserve">PV ht  /SiteWidth   </t>
  </si>
  <si>
    <t>ADJ. TOTALS</t>
  </si>
  <si>
    <t>PERFORMANCE</t>
  </si>
  <si>
    <t>[one target choice could be to aim or compensate for meeting for the world's 2050 target for a project of this size]</t>
  </si>
  <si>
    <t>LIFECYCLE DEVL</t>
  </si>
  <si>
    <t>AMORT.DEVL.</t>
  </si>
  <si>
    <t>oper sf pv</t>
  </si>
  <si>
    <t>devl sf pv</t>
  </si>
  <si>
    <t>dev pv ftprint</t>
  </si>
  <si>
    <t>oper pv ftprint</t>
  </si>
  <si>
    <t>tot ht pv in ft</t>
  </si>
  <si>
    <t>devl amortizatoin</t>
  </si>
  <si>
    <t>yr</t>
  </si>
  <si>
    <t>15yr</t>
  </si>
  <si>
    <t>total</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</si>
</sst>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quot;mi&quot;"/>
    <numFmt numFmtId="166" formatCode="#,##0&quot;ft&quot;"/>
    <numFmt numFmtId="167" formatCode="&quot;$&quot;#,##0"/>
    <numFmt numFmtId="168" formatCode="&quot;$&quot;#,##0&quot;m&quot;"/>
    <numFmt numFmtId="169" formatCode="#,##0&quot;m&quot;"/>
    <numFmt numFmtId="170" formatCode="&quot;$&quot;#,##0_);\(&quot;$&quot;#,##0\)&quot;m&quot;"/>
    <numFmt numFmtId="171" formatCode="&quot;$&quot;#,###.#\);\(&quot;$&quot;#,###.#\)&quot;m&quot;"/>
    <numFmt numFmtId="172" formatCode="&quot;$&quot;#,###.#_);\(&quot;$&quot;#,###.#\)&quot;m&quot;"/>
    <numFmt numFmtId="173" formatCode="&quot;$&quot;#,###.#&quot;m&quot;;\(&quot;$&quot;#,###.#\)&quot;m&quot;"/>
    <numFmt numFmtId="174" formatCode="#,##0.0"/>
    <numFmt numFmtId="175" formatCode="#,###.#&quot;m&quot;"/>
    <numFmt numFmtId="176" formatCode="#,##0&quot;xSite&quot;"/>
    <numFmt numFmtId="177" formatCode="&quot;$&quot;#,###.#_)&quot;m&quot;;\(&quot;$&quot;#,###.#\)&quot;m&quot;"/>
    <numFmt numFmtId="178" formatCode="#,##0&quot;mi&quot;"/>
    <numFmt numFmtId="179" formatCode="#,###.#&quot;mi&quot;"/>
    <numFmt numFmtId="180" formatCode="#,###.#&quot;xSite&quot;"/>
    <numFmt numFmtId="181" formatCode="&quot;$&quot;#,###.##&quot;m&quot;;\(&quot;$&quot;#,###.##\)&quot;m&quot;"/>
    <numFmt numFmtId="182" formatCode="&quot;$&quot;#,###&quot;k&quot;;\(&quot;$&quot;#,###&quot;k&quot;\)"/>
    <numFmt numFmtId="183" formatCode="#,###.##&quot;mi&quot;"/>
    <numFmt numFmtId="184" formatCode="&quot;$&quot;#,##0.000"/>
    <numFmt numFmtId="185" formatCode="#,##0.000"/>
    <numFmt numFmtId="186" formatCode="&quot;$&quot;#,###.##_)&quot;m&quot;;\(&quot;$&quot;#,###.##\)&quot;m&quot;"/>
    <numFmt numFmtId="187" formatCode="#,##0.0000"/>
    <numFmt numFmtId="188" formatCode="&quot;$&quot;#,##0.00"/>
    <numFmt numFmtId="189" formatCode="#,###&quot;ft&quot;"/>
    <numFmt numFmtId="190" formatCode="#,###&quot;xSite&quot;"/>
    <numFmt numFmtId="191" formatCode="#,###.00&quot;mi&quot;"/>
    <numFmt numFmtId="192" formatCode="#,###.##&quot;xSite&quot;"/>
    <numFmt numFmtId="193" formatCode="0.0"/>
    <numFmt numFmtId="194" formatCode="0.00000000000000"/>
    <numFmt numFmtId="195" formatCode="#,###.#"/>
    <numFmt numFmtId="196" formatCode="#,###.0"/>
    <numFmt numFmtId="197" formatCode="#,###.0&quot;xSite&quot;"/>
  </numFmts>
  <fonts count="13">
    <font>
      <sz val="10"/>
      <name val="Arial"/>
      <family val="0"/>
    </font>
    <font>
      <b/>
      <sz val="10"/>
      <name val="Arial"/>
      <family val="2"/>
    </font>
    <font>
      <u val="single"/>
      <sz val="16"/>
      <name val="Arial"/>
      <family val="0"/>
    </font>
    <font>
      <sz val="16"/>
      <name val="Arial"/>
      <family val="0"/>
    </font>
    <font>
      <sz val="8"/>
      <name val="Arial"/>
      <family val="0"/>
    </font>
    <font>
      <b/>
      <u val="single"/>
      <sz val="16"/>
      <name val="Arial"/>
      <family val="2"/>
    </font>
    <font>
      <u val="single"/>
      <sz val="10"/>
      <color indexed="12"/>
      <name val="Arial"/>
      <family val="0"/>
    </font>
    <font>
      <u val="single"/>
      <sz val="10"/>
      <color indexed="36"/>
      <name val="Arial"/>
      <family val="0"/>
    </font>
    <font>
      <sz val="9"/>
      <color indexed="17"/>
      <name val="Arial"/>
      <family val="2"/>
    </font>
    <font>
      <sz val="8"/>
      <name val="Tahoma"/>
      <family val="0"/>
    </font>
    <font>
      <b/>
      <sz val="8"/>
      <name val="Tahoma"/>
      <family val="0"/>
    </font>
    <font>
      <b/>
      <sz val="8"/>
      <name val="Arial"/>
      <family val="2"/>
    </font>
    <font>
      <sz val="15"/>
      <name val="Arial"/>
      <family val="2"/>
    </font>
  </fonts>
  <fills count="4">
    <fill>
      <patternFill/>
    </fill>
    <fill>
      <patternFill patternType="gray125"/>
    </fill>
    <fill>
      <patternFill patternType="solid">
        <fgColor indexed="13"/>
        <bgColor indexed="64"/>
      </patternFill>
    </fill>
    <fill>
      <patternFill patternType="solid">
        <fgColor indexed="51"/>
        <bgColor indexed="64"/>
      </patternFill>
    </fill>
  </fills>
  <borders count="4">
    <border>
      <left/>
      <right/>
      <top/>
      <bottom/>
      <diagonal/>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0" borderId="1" xfId="0" applyBorder="1"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xf>
    <xf numFmtId="0" fontId="5" fillId="0" borderId="0" xfId="0" applyFont="1" applyAlignment="1">
      <alignment/>
    </xf>
    <xf numFmtId="0" fontId="0" fillId="0" borderId="0" xfId="0" applyBorder="1" applyAlignment="1">
      <alignment/>
    </xf>
    <xf numFmtId="0" fontId="4" fillId="0" borderId="0" xfId="0" applyFont="1" applyAlignment="1">
      <alignment/>
    </xf>
    <xf numFmtId="0" fontId="0" fillId="2" borderId="0" xfId="0" applyFill="1" applyAlignment="1">
      <alignment/>
    </xf>
    <xf numFmtId="169" fontId="0" fillId="0" borderId="1" xfId="0" applyNumberFormat="1" applyBorder="1" applyAlignment="1">
      <alignment/>
    </xf>
    <xf numFmtId="0" fontId="0" fillId="0" borderId="0" xfId="0" applyFill="1" applyAlignment="1">
      <alignment/>
    </xf>
    <xf numFmtId="167" fontId="0" fillId="2" borderId="0" xfId="0" applyNumberFormat="1" applyFill="1" applyAlignment="1">
      <alignment/>
    </xf>
    <xf numFmtId="167" fontId="0" fillId="0" borderId="0" xfId="0" applyNumberFormat="1" applyFill="1" applyAlignment="1">
      <alignment/>
    </xf>
    <xf numFmtId="0" fontId="0" fillId="0" borderId="0" xfId="0" applyFont="1" applyAlignment="1">
      <alignment/>
    </xf>
    <xf numFmtId="169" fontId="0" fillId="3" borderId="0" xfId="0" applyNumberFormat="1" applyFill="1" applyAlignment="1">
      <alignment/>
    </xf>
    <xf numFmtId="0" fontId="0" fillId="3" borderId="0" xfId="0" applyFill="1" applyAlignment="1">
      <alignment/>
    </xf>
    <xf numFmtId="0" fontId="0" fillId="2" borderId="0" xfId="0" applyFill="1" applyAlignment="1">
      <alignment horizontal="right"/>
    </xf>
    <xf numFmtId="3" fontId="0" fillId="0" borderId="0" xfId="0" applyNumberFormat="1" applyAlignment="1">
      <alignment/>
    </xf>
    <xf numFmtId="174" fontId="0" fillId="3" borderId="0" xfId="0" applyNumberFormat="1" applyFill="1" applyAlignment="1">
      <alignment/>
    </xf>
    <xf numFmtId="177" fontId="0" fillId="0" borderId="1" xfId="0" applyNumberFormat="1" applyFill="1" applyBorder="1" applyAlignment="1">
      <alignment/>
    </xf>
    <xf numFmtId="180" fontId="0" fillId="0" borderId="1" xfId="0" applyNumberFormat="1" applyBorder="1" applyAlignment="1">
      <alignment/>
    </xf>
    <xf numFmtId="185" fontId="0" fillId="0" borderId="0" xfId="0" applyNumberFormat="1" applyAlignment="1">
      <alignment/>
    </xf>
    <xf numFmtId="167" fontId="0" fillId="3" borderId="0" xfId="0" applyNumberFormat="1" applyFill="1" applyAlignment="1">
      <alignment/>
    </xf>
    <xf numFmtId="186" fontId="0" fillId="0" borderId="1" xfId="0" applyNumberFormat="1" applyFill="1" applyBorder="1" applyAlignment="1">
      <alignment/>
    </xf>
    <xf numFmtId="4" fontId="0" fillId="0" borderId="0" xfId="0" applyNumberFormat="1" applyAlignment="1">
      <alignment/>
    </xf>
    <xf numFmtId="0" fontId="4" fillId="0" borderId="0" xfId="0" applyFont="1" applyAlignment="1">
      <alignment horizontal="left" vertical="top" wrapText="1"/>
    </xf>
    <xf numFmtId="0" fontId="1" fillId="0" borderId="2" xfId="0" applyFont="1" applyBorder="1" applyAlignment="1">
      <alignment/>
    </xf>
    <xf numFmtId="0" fontId="0" fillId="0" borderId="2" xfId="0" applyBorder="1" applyAlignment="1">
      <alignment/>
    </xf>
    <xf numFmtId="0" fontId="0" fillId="2" borderId="2" xfId="0" applyFill="1" applyBorder="1" applyAlignment="1">
      <alignment horizontal="right"/>
    </xf>
    <xf numFmtId="180" fontId="0" fillId="3" borderId="0" xfId="0" applyNumberFormat="1" applyFill="1" applyBorder="1" applyAlignment="1">
      <alignment/>
    </xf>
    <xf numFmtId="183" fontId="0" fillId="3" borderId="0" xfId="0" applyNumberFormat="1" applyFill="1" applyBorder="1" applyAlignment="1">
      <alignment/>
    </xf>
    <xf numFmtId="189" fontId="0" fillId="0" borderId="1" xfId="0" applyNumberFormat="1" applyBorder="1" applyAlignment="1">
      <alignment/>
    </xf>
    <xf numFmtId="174" fontId="0" fillId="0" borderId="1" xfId="0" applyNumberFormat="1" applyBorder="1" applyAlignment="1">
      <alignment/>
    </xf>
    <xf numFmtId="190" fontId="0" fillId="0" borderId="1" xfId="0" applyNumberFormat="1" applyBorder="1" applyAlignment="1">
      <alignment/>
    </xf>
    <xf numFmtId="191" fontId="0" fillId="3" borderId="0" xfId="0" applyNumberFormat="1" applyFill="1" applyBorder="1" applyAlignment="1">
      <alignment/>
    </xf>
    <xf numFmtId="0" fontId="11" fillId="0" borderId="0" xfId="0" applyFont="1" applyAlignment="1">
      <alignment horizontal="center" wrapText="1"/>
    </xf>
    <xf numFmtId="3" fontId="0" fillId="3" borderId="0" xfId="0" applyNumberFormat="1" applyFill="1" applyAlignment="1">
      <alignment/>
    </xf>
    <xf numFmtId="190" fontId="0" fillId="0" borderId="0" xfId="0" applyNumberFormat="1" applyAlignment="1">
      <alignment/>
    </xf>
    <xf numFmtId="189" fontId="0" fillId="0" borderId="3" xfId="0" applyNumberFormat="1" applyBorder="1" applyAlignment="1">
      <alignment/>
    </xf>
    <xf numFmtId="191" fontId="0" fillId="0" borderId="3" xfId="0" applyNumberFormat="1" applyFill="1" applyBorder="1" applyAlignment="1">
      <alignment/>
    </xf>
    <xf numFmtId="0" fontId="4" fillId="0" borderId="0" xfId="0" applyFont="1" applyBorder="1" applyAlignment="1">
      <alignment/>
    </xf>
    <xf numFmtId="169" fontId="0" fillId="0" borderId="3" xfId="0" applyNumberFormat="1" applyBorder="1" applyAlignment="1">
      <alignment/>
    </xf>
    <xf numFmtId="177" fontId="0" fillId="0" borderId="3" xfId="0" applyNumberFormat="1" applyFill="1" applyBorder="1" applyAlignment="1">
      <alignment/>
    </xf>
    <xf numFmtId="186" fontId="0" fillId="0" borderId="3" xfId="0" applyNumberFormat="1" applyFill="1" applyBorder="1" applyAlignment="1">
      <alignment/>
    </xf>
    <xf numFmtId="196" fontId="0" fillId="0" borderId="3" xfId="0" applyNumberFormat="1" applyBorder="1" applyAlignment="1">
      <alignment/>
    </xf>
    <xf numFmtId="197" fontId="0" fillId="0" borderId="0" xfId="0" applyNumberFormat="1" applyAlignment="1">
      <alignment/>
    </xf>
    <xf numFmtId="0" fontId="0" fillId="0" borderId="0" xfId="0" applyAlignment="1">
      <alignment horizontal="right"/>
    </xf>
    <xf numFmtId="186" fontId="0" fillId="0" borderId="0" xfId="0" applyNumberFormat="1" applyFill="1" applyBorder="1" applyAlignment="1">
      <alignment/>
    </xf>
    <xf numFmtId="169" fontId="0" fillId="0" borderId="0" xfId="0" applyNumberFormat="1" applyBorder="1" applyAlignment="1">
      <alignment/>
    </xf>
    <xf numFmtId="196" fontId="0" fillId="0" borderId="0" xfId="0" applyNumberFormat="1" applyBorder="1" applyAlignment="1">
      <alignment/>
    </xf>
    <xf numFmtId="189" fontId="0" fillId="0" borderId="0" xfId="0" applyNumberFormat="1" applyBorder="1" applyAlignment="1">
      <alignment/>
    </xf>
    <xf numFmtId="0" fontId="1" fillId="0" borderId="0" xfId="0" applyFont="1" applyAlignment="1">
      <alignment horizontal="center"/>
    </xf>
    <xf numFmtId="0" fontId="4" fillId="0" borderId="0" xfId="0" applyFont="1" applyAlignment="1">
      <alignment horizontal="left" vertical="top" wrapText="1"/>
    </xf>
    <xf numFmtId="0" fontId="0" fillId="0" borderId="0" xfId="0" applyAlignment="1">
      <alignment/>
    </xf>
    <xf numFmtId="0" fontId="0" fillId="0" borderId="3" xfId="0" applyBorder="1" applyAlignment="1">
      <alignment vertical="top" wrapText="1"/>
    </xf>
    <xf numFmtId="0" fontId="4" fillId="0" borderId="0" xfId="0" applyFont="1" applyAlignment="1">
      <alignment horizontal="left" vertical="top" wrapText="1"/>
    </xf>
    <xf numFmtId="0" fontId="6"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1</xdr:row>
      <xdr:rowOff>152400</xdr:rowOff>
    </xdr:from>
    <xdr:to>
      <xdr:col>16</xdr:col>
      <xdr:colOff>590550</xdr:colOff>
      <xdr:row>5</xdr:row>
      <xdr:rowOff>76200</xdr:rowOff>
    </xdr:to>
    <xdr:sp>
      <xdr:nvSpPr>
        <xdr:cNvPr id="1" name="TextBox 1"/>
        <xdr:cNvSpPr txBox="1">
          <a:spLocks noChangeArrowheads="1"/>
        </xdr:cNvSpPr>
      </xdr:nvSpPr>
      <xdr:spPr>
        <a:xfrm>
          <a:off x="2857500" y="314325"/>
          <a:ext cx="3305175" cy="571500"/>
        </a:xfrm>
        <a:prstGeom prst="rect">
          <a:avLst/>
        </a:prstGeom>
        <a:noFill/>
        <a:ln w="9525" cmpd="sng">
          <a:noFill/>
        </a:ln>
      </xdr:spPr>
      <xdr:txBody>
        <a:bodyPr vertOverflow="clip" wrap="square"/>
        <a:p>
          <a:pPr algn="l">
            <a:defRPr/>
          </a:pPr>
          <a:r>
            <a:rPr lang="en-US" cap="none" sz="1500" b="0" i="0" u="none" baseline="0">
              <a:latin typeface="Arial"/>
              <a:ea typeface="Arial"/>
              <a:cs typeface="Arial"/>
            </a:rPr>
            <a:t>TOTAL BALANCE
SUSTAINABILITY INVENTORY</a:t>
          </a:r>
        </a:p>
      </xdr:txBody>
    </xdr:sp>
    <xdr:clientData/>
  </xdr:twoCellAnchor>
  <xdr:twoCellAnchor>
    <xdr:from>
      <xdr:col>0</xdr:col>
      <xdr:colOff>47625</xdr:colOff>
      <xdr:row>1</xdr:row>
      <xdr:rowOff>0</xdr:rowOff>
    </xdr:from>
    <xdr:to>
      <xdr:col>21</xdr:col>
      <xdr:colOff>504825</xdr:colOff>
      <xdr:row>1</xdr:row>
      <xdr:rowOff>0</xdr:rowOff>
    </xdr:to>
    <xdr:sp>
      <xdr:nvSpPr>
        <xdr:cNvPr id="2" name="Line 3"/>
        <xdr:cNvSpPr>
          <a:spLocks/>
        </xdr:cNvSpPr>
      </xdr:nvSpPr>
      <xdr:spPr>
        <a:xfrm>
          <a:off x="47625" y="161925"/>
          <a:ext cx="762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5</xdr:row>
      <xdr:rowOff>142875</xdr:rowOff>
    </xdr:from>
    <xdr:to>
      <xdr:col>21</xdr:col>
      <xdr:colOff>504825</xdr:colOff>
      <xdr:row>5</xdr:row>
      <xdr:rowOff>142875</xdr:rowOff>
    </xdr:to>
    <xdr:sp>
      <xdr:nvSpPr>
        <xdr:cNvPr id="3" name="Line 4"/>
        <xdr:cNvSpPr>
          <a:spLocks/>
        </xdr:cNvSpPr>
      </xdr:nvSpPr>
      <xdr:spPr>
        <a:xfrm>
          <a:off x="47625" y="952500"/>
          <a:ext cx="762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6</xdr:row>
      <xdr:rowOff>66675</xdr:rowOff>
    </xdr:from>
    <xdr:to>
      <xdr:col>21</xdr:col>
      <xdr:colOff>581025</xdr:colOff>
      <xdr:row>9</xdr:row>
      <xdr:rowOff>66675</xdr:rowOff>
    </xdr:to>
    <xdr:sp>
      <xdr:nvSpPr>
        <xdr:cNvPr id="4" name="TextBox 7"/>
        <xdr:cNvSpPr txBox="1">
          <a:spLocks noChangeArrowheads="1"/>
        </xdr:cNvSpPr>
      </xdr:nvSpPr>
      <xdr:spPr>
        <a:xfrm>
          <a:off x="1533525" y="1038225"/>
          <a:ext cx="62103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8000"/>
              </a:solidFill>
              <a:latin typeface="Arial"/>
              <a:ea typeface="Arial"/>
              <a:cs typeface="Arial"/>
            </a:rPr>
            <a:t>The sample project is a dance class center in Greenpoint Brooklyn to serve NYC schools, to be built on a site formerly occupied by small brownstones and a storefront.   See www.synapse9.com/design/dollarshadow.htm for references, discussion of  the method and using photo voltaic panel equivalence (pv Footprint) to represent a project's energy use.</a:t>
          </a:r>
        </a:p>
      </xdr:txBody>
    </xdr:sp>
    <xdr:clientData/>
  </xdr:twoCellAnchor>
  <xdr:twoCellAnchor>
    <xdr:from>
      <xdr:col>4</xdr:col>
      <xdr:colOff>9525</xdr:colOff>
      <xdr:row>30</xdr:row>
      <xdr:rowOff>114300</xdr:rowOff>
    </xdr:from>
    <xdr:to>
      <xdr:col>21</xdr:col>
      <xdr:colOff>581025</xdr:colOff>
      <xdr:row>32</xdr:row>
      <xdr:rowOff>9525</xdr:rowOff>
    </xdr:to>
    <xdr:sp>
      <xdr:nvSpPr>
        <xdr:cNvPr id="5" name="TextBox 8"/>
        <xdr:cNvSpPr txBox="1">
          <a:spLocks noChangeArrowheads="1"/>
        </xdr:cNvSpPr>
      </xdr:nvSpPr>
      <xdr:spPr>
        <a:xfrm>
          <a:off x="1533525" y="5295900"/>
          <a:ext cx="6210300"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8000"/>
              </a:solidFill>
              <a:latin typeface="Arial"/>
              <a:ea typeface="Arial"/>
              <a:cs typeface="Arial"/>
            </a:rPr>
            <a:t>Then the contributions of high or low impact parts of the development or operating costs, and for compensations having effects beyond the project, are listed.</a:t>
          </a:r>
        </a:p>
      </xdr:txBody>
    </xdr:sp>
    <xdr:clientData/>
  </xdr:twoCellAnchor>
  <xdr:twoCellAnchor>
    <xdr:from>
      <xdr:col>4</xdr:col>
      <xdr:colOff>9525</xdr:colOff>
      <xdr:row>45</xdr:row>
      <xdr:rowOff>0</xdr:rowOff>
    </xdr:from>
    <xdr:to>
      <xdr:col>21</xdr:col>
      <xdr:colOff>581025</xdr:colOff>
      <xdr:row>46</xdr:row>
      <xdr:rowOff>0</xdr:rowOff>
    </xdr:to>
    <xdr:sp>
      <xdr:nvSpPr>
        <xdr:cNvPr id="6" name="TextBox 9"/>
        <xdr:cNvSpPr txBox="1">
          <a:spLocks noChangeArrowheads="1"/>
        </xdr:cNvSpPr>
      </xdr:nvSpPr>
      <xdr:spPr>
        <a:xfrm>
          <a:off x="1533525" y="7762875"/>
          <a:ext cx="62103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8000"/>
              </a:solidFill>
              <a:latin typeface="Arial"/>
              <a:ea typeface="Arial"/>
              <a:cs typeface="Arial"/>
            </a:rPr>
            <a:t>Then the first estimates are adjusted by factoring in the non-average parts</a:t>
          </a:r>
        </a:p>
      </xdr:txBody>
    </xdr:sp>
    <xdr:clientData/>
  </xdr:twoCellAnchor>
  <xdr:twoCellAnchor>
    <xdr:from>
      <xdr:col>4</xdr:col>
      <xdr:colOff>152400</xdr:colOff>
      <xdr:row>52</xdr:row>
      <xdr:rowOff>0</xdr:rowOff>
    </xdr:from>
    <xdr:to>
      <xdr:col>21</xdr:col>
      <xdr:colOff>590550</xdr:colOff>
      <xdr:row>53</xdr:row>
      <xdr:rowOff>0</xdr:rowOff>
    </xdr:to>
    <xdr:sp>
      <xdr:nvSpPr>
        <xdr:cNvPr id="7" name="TextBox 10"/>
        <xdr:cNvSpPr txBox="1">
          <a:spLocks noChangeArrowheads="1"/>
        </xdr:cNvSpPr>
      </xdr:nvSpPr>
      <xdr:spPr>
        <a:xfrm>
          <a:off x="1676400" y="9020175"/>
          <a:ext cx="60769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8000"/>
              </a:solidFill>
              <a:latin typeface="Arial"/>
              <a:ea typeface="Arial"/>
              <a:cs typeface="Arial"/>
            </a:rPr>
            <a:t>Then the adjusted totals are compared to the target</a:t>
          </a:r>
        </a:p>
      </xdr:txBody>
    </xdr:sp>
    <xdr:clientData/>
  </xdr:twoCellAnchor>
  <xdr:twoCellAnchor editAs="oneCell">
    <xdr:from>
      <xdr:col>0</xdr:col>
      <xdr:colOff>19050</xdr:colOff>
      <xdr:row>1</xdr:row>
      <xdr:rowOff>114300</xdr:rowOff>
    </xdr:from>
    <xdr:to>
      <xdr:col>6</xdr:col>
      <xdr:colOff>247650</xdr:colOff>
      <xdr:row>5</xdr:row>
      <xdr:rowOff>0</xdr:rowOff>
    </xdr:to>
    <xdr:pic>
      <xdr:nvPicPr>
        <xdr:cNvPr id="8" name="Picture 13"/>
        <xdr:cNvPicPr preferRelativeResize="1">
          <a:picLocks noChangeAspect="1"/>
        </xdr:cNvPicPr>
      </xdr:nvPicPr>
      <xdr:blipFill>
        <a:blip r:embed="rId1"/>
        <a:stretch>
          <a:fillRect/>
        </a:stretch>
      </xdr:blipFill>
      <xdr:spPr>
        <a:xfrm>
          <a:off x="19050" y="276225"/>
          <a:ext cx="2486025" cy="533400"/>
        </a:xfrm>
        <a:prstGeom prst="rect">
          <a:avLst/>
        </a:prstGeom>
        <a:noFill/>
        <a:ln w="9525" cmpd="sng">
          <a:noFill/>
        </a:ln>
      </xdr:spPr>
    </xdr:pic>
    <xdr:clientData/>
  </xdr:twoCellAnchor>
  <xdr:twoCellAnchor>
    <xdr:from>
      <xdr:col>0</xdr:col>
      <xdr:colOff>152400</xdr:colOff>
      <xdr:row>6</xdr:row>
      <xdr:rowOff>76200</xdr:rowOff>
    </xdr:from>
    <xdr:to>
      <xdr:col>2</xdr:col>
      <xdr:colOff>333375</xdr:colOff>
      <xdr:row>8</xdr:row>
      <xdr:rowOff>123825</xdr:rowOff>
    </xdr:to>
    <xdr:sp>
      <xdr:nvSpPr>
        <xdr:cNvPr id="9" name="TextBox 14"/>
        <xdr:cNvSpPr txBox="1">
          <a:spLocks noChangeArrowheads="1"/>
        </xdr:cNvSpPr>
      </xdr:nvSpPr>
      <xdr:spPr>
        <a:xfrm>
          <a:off x="152400" y="1047750"/>
          <a:ext cx="1314450" cy="3714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Phil Henshaw
eco@synapse9.com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371475</xdr:colOff>
      <xdr:row>3</xdr:row>
      <xdr:rowOff>85725</xdr:rowOff>
    </xdr:from>
    <xdr:to>
      <xdr:col>20</xdr:col>
      <xdr:colOff>342900</xdr:colOff>
      <xdr:row>6</xdr:row>
      <xdr:rowOff>85725</xdr:rowOff>
    </xdr:to>
    <xdr:sp>
      <xdr:nvSpPr>
        <xdr:cNvPr id="1" name="TextBox 4"/>
        <xdr:cNvSpPr txBox="1">
          <a:spLocks noChangeArrowheads="1"/>
        </xdr:cNvSpPr>
      </xdr:nvSpPr>
      <xdr:spPr>
        <a:xfrm>
          <a:off x="9667875" y="581025"/>
          <a:ext cx="362902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8000"/>
              </a:solidFill>
              <a:latin typeface="Arial"/>
              <a:ea typeface="Arial"/>
              <a:cs typeface="Arial"/>
            </a:rPr>
            <a:t>When viewing two windows side by side, drag the results of calculations from work areas on Sheet 2 or 3 to the summary sheet.   In the work areas highlight the input variable and explain the steps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76200</xdr:rowOff>
    </xdr:from>
    <xdr:to>
      <xdr:col>9</xdr:col>
      <xdr:colOff>180975</xdr:colOff>
      <xdr:row>39</xdr:row>
      <xdr:rowOff>76200</xdr:rowOff>
    </xdr:to>
    <xdr:sp>
      <xdr:nvSpPr>
        <xdr:cNvPr id="1" name="TextBox 1"/>
        <xdr:cNvSpPr txBox="1">
          <a:spLocks noChangeArrowheads="1"/>
        </xdr:cNvSpPr>
      </xdr:nvSpPr>
      <xdr:spPr>
        <a:xfrm>
          <a:off x="342900" y="238125"/>
          <a:ext cx="5324475" cy="6153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from posts on COTE forum
The idea for ADJUSTMENTS is to start from comprehensive estimates, and then refine them with hard numbers for particualr processes or components which have separate published ebodied CO2 or energy uses.    That way as your refine your estimate of the total it will increase or decrease if the measured components have a higher or lower than average embodied content.
To make it possible to use 'hard' measures the way I'm suggesting, combining 'hard' numbers for individual contributions with the 'soft' numbers of a comprehensive estimate you'd need both the hard measures of impacts AND the $ value added by it.    Like with concrete, say, there are several steps in the delivery of it to your site for which the energy use and CO2 production are measurable as a predictable btu/yard and CO2/yard basis.   That needs to be converted to a btu/$ units.
The snag is that there are also lots of things done to produce any product for which direct measures are not available, like the company's car insurance or the accounting department's costs, and the office Christmas party, etc,... or all the upstream energy &amp; CO2 costs of their materials.   The usual thing has been to simply leave all that out...   That effectively destroys the validity of your modeling assumption, though, that controlling the use will control impacts in a predictable way.   The measures either need to be for the value added by the energy or CO2 content, or, to include a separate estimate for all the unmeasurable content.    Then it would be possible to combine the figures to inform a total content estimate the way I was proposing.
The way to do it, I think, is to swap out the direct measures for pollution according to the value added from the particular polluting processes.   You'd start with a global share estimate giving you Total$=Xmetric tons  on average.  Then you'd measure a ValueAdded$=Ymetric tons for a particular contributing process.   To adjust the estimate of X with the measurement Y you'd subtract the portion of tons from X for the average attributable to the ValueAdded$ and then add Y.  That way you'd get an adjusted total.   I'm just getting to working up an Excel template.  
Examples of non-average contributors to the embodied CO2 of a product or service are the high value but low embodied energy of an artist's signature or the unusual high embodied energy of concrete and steel.   It's tricky, though, since you need to account for the unusual energy use of those products along with their share of average energy uses, doing that by using the 'value added' of the special use rather than the total cost of the product.   When you do the content of the special high or low contributors can be factored in to replace their value in the project total with their actual CO2 contribution, replacing the average amounts initially used.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8:V58"/>
  <sheetViews>
    <sheetView view="pageBreakPreview" zoomScaleNormal="70" zoomScaleSheetLayoutView="100" workbookViewId="0" topLeftCell="A32">
      <selection activeCell="C37" sqref="C37"/>
    </sheetView>
  </sheetViews>
  <sheetFormatPr defaultColWidth="9.140625" defaultRowHeight="12.75"/>
  <cols>
    <col min="1" max="1" width="5.140625" style="0" customWidth="1"/>
    <col min="2" max="2" width="11.8515625" style="0" customWidth="1"/>
    <col min="3" max="3" width="5.8515625" style="0" customWidth="1"/>
    <col min="4" max="4" width="4.7109375" style="0" hidden="1" customWidth="1"/>
    <col min="5" max="5" width="11.00390625" style="0" customWidth="1"/>
    <col min="6" max="6" width="4.7109375" style="0" hidden="1" customWidth="1"/>
    <col min="7" max="7" width="10.57421875" style="0" bestFit="1" customWidth="1"/>
    <col min="8" max="8" width="5.7109375" style="0" customWidth="1"/>
    <col min="9" max="9" width="4.7109375" style="0" hidden="1" customWidth="1"/>
    <col min="11" max="11" width="4.7109375" style="0" hidden="1" customWidth="1"/>
    <col min="13" max="13" width="5.7109375" style="0" customWidth="1"/>
    <col min="14" max="14" width="4.7109375" style="0" hidden="1" customWidth="1"/>
    <col min="15" max="15" width="9.421875" style="0" customWidth="1"/>
    <col min="16" max="16" width="4.7109375" style="0" hidden="1" customWidth="1"/>
    <col min="17" max="17" width="9.00390625" style="0" customWidth="1"/>
    <col min="18" max="18" width="5.7109375" style="0" customWidth="1"/>
    <col min="19" max="19" width="4.7109375" style="0" hidden="1" customWidth="1"/>
    <col min="21" max="21" width="4.7109375" style="0" hidden="1" customWidth="1"/>
  </cols>
  <sheetData>
    <row r="8" ht="12.75">
      <c r="A8" s="57"/>
    </row>
    <row r="11" spans="1:7" ht="20.25">
      <c r="A11" s="6" t="s">
        <v>11</v>
      </c>
      <c r="B11" s="4"/>
      <c r="G11" t="s">
        <v>171</v>
      </c>
    </row>
    <row r="12" ht="12.75">
      <c r="M12" t="s">
        <v>19</v>
      </c>
    </row>
    <row r="13" spans="5:22" ht="12.75">
      <c r="E13" s="52" t="s">
        <v>9</v>
      </c>
      <c r="F13" s="52"/>
      <c r="G13" s="52"/>
      <c r="J13" s="52" t="s">
        <v>13</v>
      </c>
      <c r="K13" s="52"/>
      <c r="L13" s="52"/>
      <c r="O13" s="52" t="s">
        <v>137</v>
      </c>
      <c r="P13" s="52"/>
      <c r="Q13" s="52"/>
      <c r="R13" s="3"/>
      <c r="T13" s="52" t="s">
        <v>15</v>
      </c>
      <c r="U13" s="52"/>
      <c r="V13" s="52"/>
    </row>
    <row r="14" spans="1:3" ht="12.75">
      <c r="A14" t="s">
        <v>0</v>
      </c>
      <c r="C14" t="s">
        <v>1</v>
      </c>
    </row>
    <row r="15" spans="5:22" ht="24.75" customHeight="1" thickBot="1">
      <c r="E15" s="36" t="s">
        <v>173</v>
      </c>
      <c r="G15" s="36" t="s">
        <v>172</v>
      </c>
      <c r="J15" s="36" t="s">
        <v>173</v>
      </c>
      <c r="K15" s="2"/>
      <c r="L15" s="36" t="s">
        <v>174</v>
      </c>
      <c r="O15" s="36" t="s">
        <v>175</v>
      </c>
      <c r="Q15" s="36" t="s">
        <v>176</v>
      </c>
      <c r="R15" s="2"/>
      <c r="T15" s="36" t="s">
        <v>7</v>
      </c>
      <c r="U15" s="2"/>
      <c r="V15" s="36" t="s">
        <v>16</v>
      </c>
    </row>
    <row r="16" spans="1:22" ht="13.5" thickBot="1">
      <c r="A16" t="s">
        <v>189</v>
      </c>
      <c r="B16" t="s">
        <v>181</v>
      </c>
      <c r="D16" s="8" t="s">
        <v>24</v>
      </c>
      <c r="E16" s="24">
        <f>'Prior&amp;New'!B18/1000000</f>
        <v>0.1566</v>
      </c>
      <c r="F16" s="8" t="s">
        <v>26</v>
      </c>
      <c r="G16" s="10">
        <f>'Prior&amp;New'!B23</f>
        <v>1879.2</v>
      </c>
      <c r="I16" s="8" t="s">
        <v>42</v>
      </c>
      <c r="J16" s="24">
        <f>'Prior&amp;New'!B18/1000000</f>
        <v>0.1566</v>
      </c>
      <c r="K16" s="8" t="s">
        <v>43</v>
      </c>
      <c r="L16" s="33">
        <f>'Prior&amp;New'!B25</f>
        <v>156.6</v>
      </c>
      <c r="N16" s="8" t="s">
        <v>66</v>
      </c>
      <c r="O16" s="21">
        <f>'Prior&amp;New'!B30</f>
        <v>1.4236363636363636</v>
      </c>
      <c r="P16" s="8" t="s">
        <v>67</v>
      </c>
      <c r="Q16" s="1"/>
      <c r="R16" s="7"/>
      <c r="S16" s="8" t="s">
        <v>90</v>
      </c>
      <c r="T16" s="1"/>
      <c r="U16" s="8" t="s">
        <v>91</v>
      </c>
      <c r="V16" s="1"/>
    </row>
    <row r="17" spans="2:22" ht="13.5" thickBot="1">
      <c r="B17" t="s">
        <v>2</v>
      </c>
      <c r="D17" s="8" t="s">
        <v>25</v>
      </c>
      <c r="E17" s="24">
        <f>'Prior&amp;New'!B20/1000000</f>
        <v>0.4698</v>
      </c>
      <c r="F17" s="8" t="s">
        <v>27</v>
      </c>
      <c r="G17" s="10">
        <f>'Prior&amp;New'!B24</f>
        <v>5637.6</v>
      </c>
      <c r="I17" s="8" t="s">
        <v>44</v>
      </c>
      <c r="J17" s="24">
        <f>'Prior&amp;New'!B20/1000000</f>
        <v>0.4698</v>
      </c>
      <c r="K17" s="8" t="s">
        <v>45</v>
      </c>
      <c r="L17" s="33">
        <f>'Prior&amp;New'!B26</f>
        <v>469.8</v>
      </c>
      <c r="N17" s="8" t="s">
        <v>68</v>
      </c>
      <c r="O17" s="21">
        <f>'Prior&amp;New'!B31</f>
        <v>4.2709090909090905</v>
      </c>
      <c r="P17" s="8" t="s">
        <v>69</v>
      </c>
      <c r="Q17" s="32"/>
      <c r="R17" s="7"/>
      <c r="S17" s="8" t="s">
        <v>92</v>
      </c>
      <c r="T17" s="1"/>
      <c r="U17" s="8" t="s">
        <v>93</v>
      </c>
      <c r="V17" s="1"/>
    </row>
    <row r="18" spans="2:21" ht="12.75">
      <c r="B18" s="47" t="s">
        <v>190</v>
      </c>
      <c r="D18" s="8"/>
      <c r="E18" s="44">
        <f>E17+E16</f>
        <v>0.6264</v>
      </c>
      <c r="F18" s="41"/>
      <c r="G18" s="42">
        <f>G17+G16</f>
        <v>7516.8</v>
      </c>
      <c r="I18" s="8"/>
      <c r="J18" s="44">
        <f>J17+J16</f>
        <v>0.6264</v>
      </c>
      <c r="K18" s="8"/>
      <c r="L18" s="45">
        <f>L17+L16</f>
        <v>626.4</v>
      </c>
      <c r="N18" s="8"/>
      <c r="O18" s="46">
        <f>O17+O16</f>
        <v>5.694545454545454</v>
      </c>
      <c r="P18" s="8"/>
      <c r="Q18" s="39">
        <f>'Prior&amp;New'!B33*5280</f>
        <v>626.4</v>
      </c>
      <c r="S18" s="8"/>
      <c r="U18" s="8"/>
    </row>
    <row r="19" spans="2:21" ht="12.75">
      <c r="B19" s="47"/>
      <c r="D19" s="8"/>
      <c r="E19" s="48"/>
      <c r="F19" s="41"/>
      <c r="G19" s="49"/>
      <c r="I19" s="8"/>
      <c r="J19" s="48"/>
      <c r="K19" s="8"/>
      <c r="L19" s="50"/>
      <c r="N19" s="8"/>
      <c r="O19" s="46"/>
      <c r="P19" s="8"/>
      <c r="Q19" s="51"/>
      <c r="S19" s="8"/>
      <c r="U19" s="8"/>
    </row>
    <row r="20" spans="1:21" ht="12.75">
      <c r="A20" t="s">
        <v>3</v>
      </c>
      <c r="C20" t="s">
        <v>179</v>
      </c>
      <c r="D20" s="8"/>
      <c r="F20" s="8"/>
      <c r="I20" s="8"/>
      <c r="K20" s="8"/>
      <c r="N20" s="8"/>
      <c r="P20" s="8"/>
      <c r="S20" s="8"/>
      <c r="U20" s="8"/>
    </row>
    <row r="21" spans="4:21" ht="13.5" thickBot="1">
      <c r="D21" s="8"/>
      <c r="F21" s="8"/>
      <c r="I21" s="8"/>
      <c r="K21" s="8"/>
      <c r="N21" s="8"/>
      <c r="P21" s="8"/>
      <c r="S21" s="8"/>
      <c r="U21" s="8"/>
    </row>
    <row r="22" spans="2:22" ht="13.5" thickBot="1">
      <c r="B22" t="s">
        <v>181</v>
      </c>
      <c r="D22" s="8" t="s">
        <v>20</v>
      </c>
      <c r="E22" s="1"/>
      <c r="F22" s="8" t="s">
        <v>22</v>
      </c>
      <c r="G22" s="1"/>
      <c r="I22" s="8" t="s">
        <v>46</v>
      </c>
      <c r="J22" s="1"/>
      <c r="K22" s="8" t="s">
        <v>47</v>
      </c>
      <c r="L22" s="1"/>
      <c r="N22" s="8" t="s">
        <v>70</v>
      </c>
      <c r="O22" s="1"/>
      <c r="P22" s="8" t="s">
        <v>71</v>
      </c>
      <c r="Q22" s="1"/>
      <c r="R22" s="7"/>
      <c r="S22" s="8" t="s">
        <v>94</v>
      </c>
      <c r="T22" s="1"/>
      <c r="U22" s="8" t="s">
        <v>95</v>
      </c>
      <c r="V22" s="1"/>
    </row>
    <row r="23" spans="2:22" ht="13.5" thickBot="1">
      <c r="B23" t="s">
        <v>2</v>
      </c>
      <c r="D23" s="8" t="s">
        <v>21</v>
      </c>
      <c r="E23" s="1"/>
      <c r="F23" s="8" t="s">
        <v>23</v>
      </c>
      <c r="G23" s="1"/>
      <c r="I23" s="8" t="s">
        <v>48</v>
      </c>
      <c r="J23" s="1"/>
      <c r="K23" s="8" t="s">
        <v>49</v>
      </c>
      <c r="L23" s="1"/>
      <c r="N23" s="8" t="s">
        <v>72</v>
      </c>
      <c r="O23" s="1"/>
      <c r="P23" s="8" t="s">
        <v>73</v>
      </c>
      <c r="Q23" s="1"/>
      <c r="R23" s="7"/>
      <c r="S23" s="8" t="s">
        <v>96</v>
      </c>
      <c r="T23" s="1"/>
      <c r="U23" s="8" t="s">
        <v>97</v>
      </c>
      <c r="V23" s="1"/>
    </row>
    <row r="24" spans="2:21" ht="12.75">
      <c r="B24" s="47" t="s">
        <v>190</v>
      </c>
      <c r="D24" s="8"/>
      <c r="F24" s="8"/>
      <c r="I24" s="8"/>
      <c r="K24" s="8"/>
      <c r="N24" s="8"/>
      <c r="P24" s="8"/>
      <c r="S24" s="8"/>
      <c r="U24" s="8"/>
    </row>
    <row r="25" spans="4:21" ht="12.75">
      <c r="D25" s="8"/>
      <c r="F25" s="8"/>
      <c r="I25" s="8"/>
      <c r="K25" s="8"/>
      <c r="N25" s="8"/>
      <c r="P25" s="8"/>
      <c r="S25" s="8"/>
      <c r="U25" s="8"/>
    </row>
    <row r="26" spans="1:21" ht="12.75">
      <c r="A26" t="s">
        <v>4</v>
      </c>
      <c r="C26" t="s">
        <v>5</v>
      </c>
      <c r="D26" s="8"/>
      <c r="F26" s="8"/>
      <c r="I26" s="8"/>
      <c r="K26" s="8"/>
      <c r="N26" s="8"/>
      <c r="P26" s="8"/>
      <c r="S26" s="8"/>
      <c r="U26" s="8"/>
    </row>
    <row r="27" spans="4:21" ht="13.5" thickBot="1">
      <c r="D27" s="8"/>
      <c r="F27" s="8"/>
      <c r="I27" s="8"/>
      <c r="K27" s="8"/>
      <c r="N27" s="8"/>
      <c r="P27" s="8"/>
      <c r="S27" s="8"/>
      <c r="U27" s="8"/>
    </row>
    <row r="28" spans="1:22" ht="13.5" thickBot="1">
      <c r="A28" t="s">
        <v>189</v>
      </c>
      <c r="B28" t="s">
        <v>181</v>
      </c>
      <c r="D28" s="8" t="s">
        <v>18</v>
      </c>
      <c r="E28" s="20">
        <f>'Prior&amp;New'!I17/1000000</f>
        <v>5.133333333333333</v>
      </c>
      <c r="F28" s="8" t="s">
        <v>28</v>
      </c>
      <c r="G28" s="10">
        <f>'Prior&amp;New'!I23</f>
        <v>32853.33333333333</v>
      </c>
      <c r="I28" s="8" t="s">
        <v>50</v>
      </c>
      <c r="J28" s="20">
        <f>'Prior&amp;New'!I17/1000000</f>
        <v>5.133333333333333</v>
      </c>
      <c r="K28" s="8" t="s">
        <v>51</v>
      </c>
      <c r="L28" s="33">
        <f>'Prior&amp;New'!I25</f>
        <v>2925.9999999999995</v>
      </c>
      <c r="N28" s="8" t="s">
        <v>74</v>
      </c>
      <c r="O28" s="34">
        <f>'Prior&amp;New'!I30</f>
        <v>37.333333333333336</v>
      </c>
      <c r="P28" s="8" t="s">
        <v>75</v>
      </c>
      <c r="Q28" s="1"/>
      <c r="R28" s="7"/>
      <c r="S28" s="8" t="s">
        <v>98</v>
      </c>
      <c r="T28" s="1"/>
      <c r="U28" s="8" t="s">
        <v>99</v>
      </c>
      <c r="V28" s="1"/>
    </row>
    <row r="29" spans="2:22" ht="13.5" thickBot="1">
      <c r="B29" t="s">
        <v>2</v>
      </c>
      <c r="D29" s="8" t="s">
        <v>17</v>
      </c>
      <c r="E29" s="20">
        <f>'Prior&amp;New'!I19/1000000</f>
        <v>12</v>
      </c>
      <c r="F29" s="8" t="s">
        <v>29</v>
      </c>
      <c r="G29" s="10">
        <f>'Prior&amp;New'!I24</f>
        <v>76800</v>
      </c>
      <c r="I29" s="8" t="s">
        <v>52</v>
      </c>
      <c r="J29" s="20">
        <f>'Prior&amp;New'!I19/1000000</f>
        <v>12</v>
      </c>
      <c r="K29" s="8" t="s">
        <v>53</v>
      </c>
      <c r="L29" s="33">
        <f>'Prior&amp;New'!I26</f>
        <v>6839.999999999999</v>
      </c>
      <c r="N29" s="8" t="s">
        <v>76</v>
      </c>
      <c r="O29" s="34">
        <f>'Prior&amp;New'!I31</f>
        <v>87.27272727272727</v>
      </c>
      <c r="P29" s="8" t="s">
        <v>77</v>
      </c>
      <c r="Q29" s="1"/>
      <c r="R29" s="7"/>
      <c r="S29" s="8" t="s">
        <v>100</v>
      </c>
      <c r="T29" s="1"/>
      <c r="U29" s="8" t="s">
        <v>101</v>
      </c>
      <c r="V29" s="1"/>
    </row>
    <row r="30" spans="2:17" ht="12.75">
      <c r="B30" s="47" t="s">
        <v>190</v>
      </c>
      <c r="E30" s="43">
        <f>E29+E28</f>
        <v>17.133333333333333</v>
      </c>
      <c r="F30" s="7"/>
      <c r="G30" s="42">
        <f>G29+G28</f>
        <v>109653.33333333333</v>
      </c>
      <c r="J30" s="43">
        <f>J29+J28</f>
        <v>17.133333333333333</v>
      </c>
      <c r="L30" s="45">
        <f>L29+L28</f>
        <v>9765.999999999998</v>
      </c>
      <c r="O30" s="38">
        <f>O29+O28</f>
        <v>124.6060606060606</v>
      </c>
      <c r="Q30" s="40">
        <f>'Prior&amp;New'!I33</f>
        <v>2.595959595959596</v>
      </c>
    </row>
    <row r="32" spans="1:2" ht="20.25">
      <c r="A32" s="6" t="s">
        <v>6</v>
      </c>
      <c r="B32" s="5"/>
    </row>
    <row r="33" spans="5:22" ht="12.75">
      <c r="E33" s="52" t="s">
        <v>9</v>
      </c>
      <c r="F33" s="52"/>
      <c r="G33" s="52"/>
      <c r="J33" s="52" t="s">
        <v>13</v>
      </c>
      <c r="K33" s="52"/>
      <c r="L33" s="52"/>
      <c r="O33" s="52" t="s">
        <v>14</v>
      </c>
      <c r="P33" s="52"/>
      <c r="Q33" s="52"/>
      <c r="R33" s="3"/>
      <c r="T33" s="52" t="s">
        <v>15</v>
      </c>
      <c r="U33" s="52"/>
      <c r="V33" s="52"/>
    </row>
    <row r="34" ht="12.75">
      <c r="A34" t="s">
        <v>10</v>
      </c>
    </row>
    <row r="35" spans="5:22" ht="13.5" thickBot="1">
      <c r="E35" s="2" t="s">
        <v>7</v>
      </c>
      <c r="F35" s="2"/>
      <c r="G35" s="2" t="s">
        <v>8</v>
      </c>
      <c r="J35" s="2" t="s">
        <v>7</v>
      </c>
      <c r="K35" s="2"/>
      <c r="L35" s="2" t="s">
        <v>8</v>
      </c>
      <c r="O35" s="2" t="s">
        <v>7</v>
      </c>
      <c r="P35" s="2"/>
      <c r="Q35" s="2" t="s">
        <v>8</v>
      </c>
      <c r="R35" s="2"/>
      <c r="T35" s="2" t="s">
        <v>7</v>
      </c>
      <c r="U35" s="2"/>
      <c r="V35" s="2" t="s">
        <v>8</v>
      </c>
    </row>
    <row r="36" spans="2:22" ht="13.5" thickBot="1">
      <c r="B36" t="s">
        <v>181</v>
      </c>
      <c r="D36" s="8" t="s">
        <v>30</v>
      </c>
      <c r="E36" s="1"/>
      <c r="F36" s="8" t="s">
        <v>32</v>
      </c>
      <c r="G36" s="1"/>
      <c r="I36" s="8" t="s">
        <v>54</v>
      </c>
      <c r="J36" s="1"/>
      <c r="K36" s="8" t="s">
        <v>55</v>
      </c>
      <c r="L36" s="1"/>
      <c r="N36" s="8" t="s">
        <v>78</v>
      </c>
      <c r="O36" s="1"/>
      <c r="P36" s="8" t="s">
        <v>79</v>
      </c>
      <c r="Q36" s="1"/>
      <c r="R36" s="7"/>
      <c r="S36" s="8" t="s">
        <v>102</v>
      </c>
      <c r="T36" s="1"/>
      <c r="U36" s="8" t="s">
        <v>103</v>
      </c>
      <c r="V36" s="1"/>
    </row>
    <row r="37" spans="2:22" ht="13.5" thickBot="1">
      <c r="B37" t="s">
        <v>2</v>
      </c>
      <c r="D37" s="8" t="s">
        <v>31</v>
      </c>
      <c r="E37" s="1"/>
      <c r="F37" s="8" t="s">
        <v>33</v>
      </c>
      <c r="G37" s="1"/>
      <c r="I37" s="8" t="s">
        <v>56</v>
      </c>
      <c r="J37" s="1"/>
      <c r="K37" s="8" t="s">
        <v>57</v>
      </c>
      <c r="L37" s="1"/>
      <c r="N37" s="8" t="s">
        <v>80</v>
      </c>
      <c r="O37" s="1"/>
      <c r="P37" s="8" t="s">
        <v>81</v>
      </c>
      <c r="Q37" s="1"/>
      <c r="R37" s="7"/>
      <c r="S37" s="8" t="s">
        <v>104</v>
      </c>
      <c r="T37" s="1"/>
      <c r="U37" s="8" t="s">
        <v>105</v>
      </c>
      <c r="V37" s="1"/>
    </row>
    <row r="38" spans="2:22" ht="12.75">
      <c r="B38" s="47" t="s">
        <v>190</v>
      </c>
      <c r="D38" s="8"/>
      <c r="E38" s="7"/>
      <c r="F38" s="8"/>
      <c r="G38" s="7"/>
      <c r="I38" s="8"/>
      <c r="J38" s="7"/>
      <c r="K38" s="8"/>
      <c r="L38" s="7"/>
      <c r="N38" s="8"/>
      <c r="O38" s="7"/>
      <c r="P38" s="8"/>
      <c r="Q38" s="7"/>
      <c r="R38" s="7"/>
      <c r="S38" s="8"/>
      <c r="T38" s="7"/>
      <c r="U38" s="8"/>
      <c r="V38" s="7"/>
    </row>
    <row r="39" spans="4:21" ht="12.75">
      <c r="D39" s="8"/>
      <c r="F39" s="8"/>
      <c r="I39" s="8"/>
      <c r="K39" s="8"/>
      <c r="N39" s="8"/>
      <c r="P39" s="8"/>
      <c r="S39" s="8"/>
      <c r="U39" s="8"/>
    </row>
    <row r="40" spans="1:21" ht="12.75">
      <c r="A40" t="s">
        <v>12</v>
      </c>
      <c r="D40" s="8"/>
      <c r="F40" s="8"/>
      <c r="I40" s="8"/>
      <c r="K40" s="8"/>
      <c r="N40" s="8"/>
      <c r="P40" s="8"/>
      <c r="S40" s="8"/>
      <c r="U40" s="8"/>
    </row>
    <row r="41" spans="4:21" ht="13.5" thickBot="1">
      <c r="D41" s="8"/>
      <c r="F41" s="8"/>
      <c r="I41" s="8"/>
      <c r="K41" s="8"/>
      <c r="N41" s="8"/>
      <c r="P41" s="8"/>
      <c r="S41" s="8"/>
      <c r="U41" s="8"/>
    </row>
    <row r="42" spans="2:22" ht="13.5" thickBot="1">
      <c r="B42" t="s">
        <v>181</v>
      </c>
      <c r="D42" s="8" t="s">
        <v>34</v>
      </c>
      <c r="E42" s="1"/>
      <c r="F42" s="8" t="s">
        <v>36</v>
      </c>
      <c r="G42" s="1"/>
      <c r="I42" s="8" t="s">
        <v>58</v>
      </c>
      <c r="J42" s="1"/>
      <c r="K42" s="8" t="s">
        <v>59</v>
      </c>
      <c r="L42" s="1"/>
      <c r="N42" s="8" t="s">
        <v>82</v>
      </c>
      <c r="O42" s="1"/>
      <c r="P42" s="8" t="s">
        <v>83</v>
      </c>
      <c r="Q42" s="1"/>
      <c r="R42" s="7"/>
      <c r="S42" s="8" t="s">
        <v>106</v>
      </c>
      <c r="T42" s="1"/>
      <c r="U42" s="8" t="s">
        <v>107</v>
      </c>
      <c r="V42" s="1"/>
    </row>
    <row r="43" spans="2:22" ht="13.5" thickBot="1">
      <c r="B43" t="s">
        <v>2</v>
      </c>
      <c r="D43" s="8" t="s">
        <v>35</v>
      </c>
      <c r="E43" s="1"/>
      <c r="F43" s="8" t="s">
        <v>37</v>
      </c>
      <c r="G43" s="1"/>
      <c r="I43" s="8" t="s">
        <v>60</v>
      </c>
      <c r="J43" s="1"/>
      <c r="K43" s="8" t="s">
        <v>61</v>
      </c>
      <c r="L43" s="1"/>
      <c r="N43" s="8" t="s">
        <v>84</v>
      </c>
      <c r="O43" s="1"/>
      <c r="P43" s="8" t="s">
        <v>85</v>
      </c>
      <c r="Q43" s="1"/>
      <c r="R43" s="7"/>
      <c r="S43" s="8" t="s">
        <v>108</v>
      </c>
      <c r="T43" s="1"/>
      <c r="U43" s="8" t="s">
        <v>109</v>
      </c>
      <c r="V43" s="1"/>
    </row>
    <row r="44" spans="2:21" ht="12.75">
      <c r="B44" s="47" t="s">
        <v>190</v>
      </c>
      <c r="D44" s="8"/>
      <c r="F44" s="8"/>
      <c r="I44" s="8"/>
      <c r="K44" s="8"/>
      <c r="N44" s="8"/>
      <c r="P44" s="8"/>
      <c r="S44" s="8"/>
      <c r="U44" s="8"/>
    </row>
    <row r="45" spans="4:21" ht="12.75">
      <c r="D45" s="8"/>
      <c r="F45" s="8"/>
      <c r="I45" s="8"/>
      <c r="K45" s="8"/>
      <c r="N45" s="8"/>
      <c r="P45" s="8"/>
      <c r="S45" s="8"/>
      <c r="U45" s="8"/>
    </row>
    <row r="46" spans="1:21" ht="20.25">
      <c r="A46" s="6" t="s">
        <v>177</v>
      </c>
      <c r="D46" s="8"/>
      <c r="F46" s="8"/>
      <c r="I46" s="8"/>
      <c r="K46" s="8"/>
      <c r="N46" s="8"/>
      <c r="P46" s="8"/>
      <c r="S46" s="8"/>
      <c r="U46" s="8"/>
    </row>
    <row r="47" spans="4:21" ht="12.75">
      <c r="D47" s="8"/>
      <c r="F47" s="8"/>
      <c r="I47" s="8"/>
      <c r="K47" s="8"/>
      <c r="N47" s="8"/>
      <c r="P47" s="8"/>
      <c r="S47" s="8"/>
      <c r="U47" s="8"/>
    </row>
    <row r="48" spans="1:21" ht="13.5" thickBot="1">
      <c r="A48" t="s">
        <v>4</v>
      </c>
      <c r="D48" s="8"/>
      <c r="F48" s="8"/>
      <c r="I48" s="8"/>
      <c r="K48" s="8"/>
      <c r="N48" s="8"/>
      <c r="P48" s="8"/>
      <c r="S48" s="8"/>
      <c r="U48" s="8"/>
    </row>
    <row r="49" spans="2:22" ht="13.5" thickBot="1">
      <c r="B49" t="s">
        <v>181</v>
      </c>
      <c r="D49" s="8" t="s">
        <v>20</v>
      </c>
      <c r="E49" s="1"/>
      <c r="F49" s="8" t="s">
        <v>22</v>
      </c>
      <c r="G49" s="1"/>
      <c r="I49" s="8" t="s">
        <v>46</v>
      </c>
      <c r="J49" s="1"/>
      <c r="K49" s="8" t="s">
        <v>47</v>
      </c>
      <c r="L49" s="1"/>
      <c r="N49" s="8" t="s">
        <v>70</v>
      </c>
      <c r="O49" s="1"/>
      <c r="P49" s="8" t="s">
        <v>71</v>
      </c>
      <c r="Q49" s="1"/>
      <c r="R49" s="7"/>
      <c r="S49" s="8" t="s">
        <v>94</v>
      </c>
      <c r="T49" s="1"/>
      <c r="U49" s="8" t="s">
        <v>95</v>
      </c>
      <c r="V49" s="1"/>
    </row>
    <row r="50" spans="2:22" ht="13.5" thickBot="1">
      <c r="B50" t="s">
        <v>2</v>
      </c>
      <c r="D50" s="8" t="s">
        <v>21</v>
      </c>
      <c r="E50" s="1"/>
      <c r="F50" s="8" t="s">
        <v>23</v>
      </c>
      <c r="G50" s="1"/>
      <c r="I50" s="8" t="s">
        <v>48</v>
      </c>
      <c r="J50" s="1"/>
      <c r="K50" s="8" t="s">
        <v>49</v>
      </c>
      <c r="L50" s="1"/>
      <c r="N50" s="8" t="s">
        <v>72</v>
      </c>
      <c r="O50" s="1"/>
      <c r="P50" s="8" t="s">
        <v>73</v>
      </c>
      <c r="Q50" s="1"/>
      <c r="R50" s="7"/>
      <c r="S50" s="8" t="s">
        <v>96</v>
      </c>
      <c r="T50" s="1"/>
      <c r="U50" s="8" t="s">
        <v>97</v>
      </c>
      <c r="V50" s="1"/>
    </row>
    <row r="51" spans="2:21" ht="12.75">
      <c r="B51" s="47" t="s">
        <v>190</v>
      </c>
      <c r="D51" s="8"/>
      <c r="F51" s="8"/>
      <c r="I51" s="8"/>
      <c r="K51" s="8"/>
      <c r="N51" s="8"/>
      <c r="P51" s="8"/>
      <c r="S51" s="8"/>
      <c r="U51" s="8"/>
    </row>
    <row r="52" spans="4:21" ht="12.75">
      <c r="D52" s="8"/>
      <c r="F52" s="8"/>
      <c r="I52" s="8"/>
      <c r="K52" s="8"/>
      <c r="N52" s="8"/>
      <c r="P52" s="8"/>
      <c r="S52" s="8"/>
      <c r="U52" s="8"/>
    </row>
    <row r="53" spans="1:21" ht="20.25">
      <c r="A53" s="6" t="s">
        <v>178</v>
      </c>
      <c r="D53" s="8"/>
      <c r="F53" s="8"/>
      <c r="I53" s="8"/>
      <c r="K53" s="8"/>
      <c r="N53" s="8"/>
      <c r="P53" s="8"/>
      <c r="S53" s="8"/>
      <c r="U53" s="8"/>
    </row>
    <row r="54" spans="4:22" ht="12.75">
      <c r="D54" s="8"/>
      <c r="E54" s="52" t="s">
        <v>9</v>
      </c>
      <c r="F54" s="52"/>
      <c r="G54" s="52"/>
      <c r="J54" s="52" t="s">
        <v>13</v>
      </c>
      <c r="K54" s="52"/>
      <c r="L54" s="52"/>
      <c r="O54" s="52" t="s">
        <v>14</v>
      </c>
      <c r="P54" s="52"/>
      <c r="Q54" s="52"/>
      <c r="R54" s="3"/>
      <c r="T54" s="52" t="s">
        <v>15</v>
      </c>
      <c r="U54" s="52"/>
      <c r="V54" s="52"/>
    </row>
    <row r="55" spans="1:21" ht="13.5" thickBot="1">
      <c r="A55" t="s">
        <v>4</v>
      </c>
      <c r="D55" s="8"/>
      <c r="F55" s="8"/>
      <c r="I55" s="8"/>
      <c r="K55" s="8"/>
      <c r="N55" s="8"/>
      <c r="P55" s="8"/>
      <c r="S55" s="8"/>
      <c r="U55" s="8"/>
    </row>
    <row r="56" spans="2:22" ht="13.5" thickBot="1">
      <c r="B56" t="s">
        <v>180</v>
      </c>
      <c r="D56" s="8" t="s">
        <v>38</v>
      </c>
      <c r="E56" s="1"/>
      <c r="F56" s="8" t="s">
        <v>40</v>
      </c>
      <c r="G56" s="1"/>
      <c r="I56" s="8" t="s">
        <v>62</v>
      </c>
      <c r="J56" s="1"/>
      <c r="K56" s="8" t="s">
        <v>63</v>
      </c>
      <c r="L56" s="1"/>
      <c r="N56" s="8" t="s">
        <v>86</v>
      </c>
      <c r="O56" s="1"/>
      <c r="P56" s="8" t="s">
        <v>87</v>
      </c>
      <c r="Q56" s="1"/>
      <c r="R56" s="7"/>
      <c r="S56" s="8" t="s">
        <v>110</v>
      </c>
      <c r="T56" s="1"/>
      <c r="U56" s="8" t="s">
        <v>111</v>
      </c>
      <c r="V56" s="1"/>
    </row>
    <row r="57" spans="2:22" ht="13.5" thickBot="1">
      <c r="B57" t="s">
        <v>2</v>
      </c>
      <c r="D57" s="8" t="s">
        <v>39</v>
      </c>
      <c r="E57" s="1"/>
      <c r="F57" s="8" t="s">
        <v>41</v>
      </c>
      <c r="G57" s="1"/>
      <c r="I57" s="8" t="s">
        <v>64</v>
      </c>
      <c r="J57" s="1"/>
      <c r="K57" s="8" t="s">
        <v>65</v>
      </c>
      <c r="L57" s="1"/>
      <c r="N57" s="8" t="s">
        <v>88</v>
      </c>
      <c r="O57" s="1"/>
      <c r="P57" s="8" t="s">
        <v>89</v>
      </c>
      <c r="Q57" s="1"/>
      <c r="R57" s="7"/>
      <c r="S57" s="8" t="s">
        <v>112</v>
      </c>
      <c r="T57" s="1"/>
      <c r="U57" s="8" t="s">
        <v>113</v>
      </c>
      <c r="V57" s="1"/>
    </row>
    <row r="58" ht="12.75">
      <c r="B58" s="47" t="s">
        <v>190</v>
      </c>
    </row>
  </sheetData>
  <mergeCells count="12">
    <mergeCell ref="E13:G13"/>
    <mergeCell ref="E33:G33"/>
    <mergeCell ref="J13:L13"/>
    <mergeCell ref="J33:L33"/>
    <mergeCell ref="O13:Q13"/>
    <mergeCell ref="O33:Q33"/>
    <mergeCell ref="T13:V13"/>
    <mergeCell ref="T33:V33"/>
    <mergeCell ref="E54:G54"/>
    <mergeCell ref="J54:L54"/>
    <mergeCell ref="O54:Q54"/>
    <mergeCell ref="T54:V54"/>
  </mergeCells>
  <printOptions horizontalCentered="1" verticalCentered="1"/>
  <pageMargins left="0.75" right="0.75" top="0" bottom="0.5" header="0" footer="0.5"/>
  <pageSetup fitToHeight="1" fitToWidth="1" horizontalDpi="300" verticalDpi="300" orientation="portrait" scale="76" r:id="rId4"/>
  <headerFooter alignWithMargins="0">
    <oddFooter>&amp;L&amp;F&amp;Cpfh&amp;R&amp;D</oddFooter>
  </headerFooter>
  <drawing r:id="rId3"/>
  <legacyDrawing r:id="rId2"/>
</worksheet>
</file>

<file path=xl/worksheets/sheet2.xml><?xml version="1.0" encoding="utf-8"?>
<worksheet xmlns="http://schemas.openxmlformats.org/spreadsheetml/2006/main" xmlns:r="http://schemas.openxmlformats.org/officeDocument/2006/relationships">
  <dimension ref="A1:P36"/>
  <sheetViews>
    <sheetView tabSelected="1" zoomScale="85" zoomScaleNormal="85" workbookViewId="0" topLeftCell="E19">
      <selection activeCell="B32" sqref="B32"/>
    </sheetView>
  </sheetViews>
  <sheetFormatPr defaultColWidth="9.140625" defaultRowHeight="12.75"/>
  <cols>
    <col min="1" max="1" width="13.28125" style="0" customWidth="1"/>
    <col min="2" max="2" width="15.00390625" style="0" customWidth="1"/>
    <col min="3" max="3" width="4.7109375" style="0" customWidth="1"/>
    <col min="4" max="4" width="10.7109375" style="0" customWidth="1"/>
    <col min="7" max="7" width="5.8515625" style="0" customWidth="1"/>
    <col min="8" max="8" width="14.7109375" style="0" customWidth="1"/>
    <col min="9" max="9" width="15.7109375" style="0" customWidth="1"/>
    <col min="10" max="10" width="4.57421875" style="0" customWidth="1"/>
  </cols>
  <sheetData>
    <row r="1" spans="1:2" ht="12.75">
      <c r="A1" s="9" t="s">
        <v>126</v>
      </c>
      <c r="B1" s="16" t="s">
        <v>127</v>
      </c>
    </row>
    <row r="3" spans="1:13" ht="13.5" thickBot="1">
      <c r="A3" s="27" t="s">
        <v>123</v>
      </c>
      <c r="B3" s="28"/>
      <c r="C3" s="28"/>
      <c r="D3" s="28"/>
      <c r="E3" s="28"/>
      <c r="F3" s="28"/>
      <c r="G3" s="28"/>
      <c r="H3" s="28" t="s">
        <v>124</v>
      </c>
      <c r="I3" s="28"/>
      <c r="J3" s="28"/>
      <c r="K3" s="28"/>
      <c r="L3" s="28"/>
      <c r="M3" s="28"/>
    </row>
    <row r="4" spans="1:13" ht="12.75">
      <c r="A4" s="18" t="s">
        <v>114</v>
      </c>
      <c r="B4" s="18">
        <v>12000</v>
      </c>
      <c r="C4" s="18"/>
      <c r="D4" s="18" t="s">
        <v>136</v>
      </c>
      <c r="E4" s="25">
        <v>0.1</v>
      </c>
      <c r="F4" s="18"/>
      <c r="H4" s="18" t="s">
        <v>154</v>
      </c>
      <c r="I4" s="25">
        <v>0.8</v>
      </c>
      <c r="K4" s="55" t="s">
        <v>148</v>
      </c>
      <c r="L4" s="55"/>
      <c r="M4" s="55"/>
    </row>
    <row r="5" spans="1:13" ht="12.75">
      <c r="A5" s="18" t="s">
        <v>117</v>
      </c>
      <c r="B5" s="18">
        <v>8000</v>
      </c>
      <c r="C5" s="18"/>
      <c r="D5" s="18" t="s">
        <v>138</v>
      </c>
      <c r="E5" s="18">
        <v>43560</v>
      </c>
      <c r="F5" s="18"/>
      <c r="H5" s="18" t="s">
        <v>155</v>
      </c>
      <c r="I5" s="25">
        <v>2.9</v>
      </c>
      <c r="K5" s="54" t="s">
        <v>148</v>
      </c>
      <c r="L5" s="54"/>
      <c r="M5" s="54"/>
    </row>
    <row r="6" spans="4:16" ht="12.75">
      <c r="D6" t="s">
        <v>165</v>
      </c>
      <c r="E6">
        <v>0.57</v>
      </c>
      <c r="H6" t="s">
        <v>156</v>
      </c>
      <c r="I6" s="25">
        <v>4.2</v>
      </c>
      <c r="K6" s="54" t="s">
        <v>147</v>
      </c>
      <c r="L6" s="54"/>
      <c r="M6" s="54"/>
      <c r="N6" s="54"/>
      <c r="O6" s="54"/>
      <c r="P6" s="54"/>
    </row>
    <row r="7" spans="4:10" ht="12.75">
      <c r="D7" t="s">
        <v>166</v>
      </c>
      <c r="E7">
        <v>1</v>
      </c>
      <c r="H7" t="s">
        <v>187</v>
      </c>
      <c r="I7" s="25">
        <v>15</v>
      </c>
      <c r="J7" t="s">
        <v>188</v>
      </c>
    </row>
    <row r="9" spans="1:13" ht="24" customHeight="1" thickBot="1">
      <c r="A9" s="27" t="s">
        <v>119</v>
      </c>
      <c r="B9" s="29" t="s">
        <v>135</v>
      </c>
      <c r="C9" s="28"/>
      <c r="D9" s="53" t="s">
        <v>161</v>
      </c>
      <c r="E9" s="53"/>
      <c r="F9" s="53"/>
      <c r="H9" s="2" t="s">
        <v>115</v>
      </c>
      <c r="I9" s="17" t="s">
        <v>134</v>
      </c>
      <c r="K9" s="53" t="s">
        <v>160</v>
      </c>
      <c r="L9" s="53"/>
      <c r="M9" s="53"/>
    </row>
    <row r="10" spans="1:13" ht="24" customHeight="1">
      <c r="A10" s="53" t="s">
        <v>120</v>
      </c>
      <c r="B10" s="53"/>
      <c r="C10" s="53"/>
      <c r="D10" s="53"/>
      <c r="E10" s="53"/>
      <c r="F10" s="53"/>
      <c r="H10" s="53" t="s">
        <v>145</v>
      </c>
      <c r="I10" s="53"/>
      <c r="J10" s="53"/>
      <c r="K10" s="53"/>
      <c r="L10" s="53"/>
      <c r="M10" s="53"/>
    </row>
    <row r="11" spans="1:13" ht="24" customHeight="1">
      <c r="A11" t="s">
        <v>125</v>
      </c>
      <c r="B11" s="9">
        <v>100</v>
      </c>
      <c r="D11" s="53"/>
      <c r="E11" s="53"/>
      <c r="F11" s="53"/>
      <c r="H11" t="s">
        <v>125</v>
      </c>
      <c r="I11" s="9">
        <v>100</v>
      </c>
      <c r="K11" s="53"/>
      <c r="L11" s="53"/>
      <c r="M11" s="53"/>
    </row>
    <row r="12" spans="1:13" ht="24" customHeight="1">
      <c r="A12" s="14" t="s">
        <v>146</v>
      </c>
      <c r="B12" s="9">
        <v>11000</v>
      </c>
      <c r="D12" s="53"/>
      <c r="E12" s="53"/>
      <c r="F12" s="53"/>
      <c r="H12" s="14" t="s">
        <v>146</v>
      </c>
      <c r="I12" s="9">
        <v>11000</v>
      </c>
      <c r="K12" s="53"/>
      <c r="L12" s="53"/>
      <c r="M12" s="53"/>
    </row>
    <row r="13" spans="1:13" ht="24" customHeight="1">
      <c r="A13" s="14" t="s">
        <v>131</v>
      </c>
      <c r="B13" s="11">
        <f>B12*3</f>
        <v>33000</v>
      </c>
      <c r="D13" s="53"/>
      <c r="E13" s="53"/>
      <c r="F13" s="53"/>
      <c r="H13" s="14" t="s">
        <v>131</v>
      </c>
      <c r="I13" s="11">
        <f>I12*5</f>
        <v>55000</v>
      </c>
      <c r="K13" s="53"/>
      <c r="L13" s="53"/>
      <c r="M13" s="53"/>
    </row>
    <row r="14" spans="1:13" ht="24" customHeight="1">
      <c r="A14" t="s">
        <v>121</v>
      </c>
      <c r="B14" s="12">
        <v>250</v>
      </c>
      <c r="D14" s="53" t="s">
        <v>128</v>
      </c>
      <c r="E14" s="53"/>
      <c r="F14" s="53"/>
      <c r="H14" t="s">
        <v>132</v>
      </c>
      <c r="I14" s="12">
        <v>1400</v>
      </c>
      <c r="K14" s="53"/>
      <c r="L14" s="53"/>
      <c r="M14" s="53"/>
    </row>
    <row r="15" spans="1:13" ht="24" customHeight="1">
      <c r="A15" t="s">
        <v>122</v>
      </c>
      <c r="B15" s="13">
        <f>(B14*14+1000)*12</f>
        <v>54000</v>
      </c>
      <c r="D15" s="53" t="s">
        <v>164</v>
      </c>
      <c r="E15" s="53"/>
      <c r="F15" s="53"/>
      <c r="K15" s="53"/>
      <c r="L15" s="53"/>
      <c r="M15" s="53"/>
    </row>
    <row r="16" spans="1:13" ht="24" customHeight="1">
      <c r="A16" t="s">
        <v>150</v>
      </c>
      <c r="B16" s="13">
        <f>B15*I7</f>
        <v>810000</v>
      </c>
      <c r="D16" s="53" t="s">
        <v>129</v>
      </c>
      <c r="E16" s="53"/>
      <c r="F16" s="53"/>
      <c r="H16" t="s">
        <v>159</v>
      </c>
      <c r="I16" s="13">
        <f>I13*I14</f>
        <v>77000000</v>
      </c>
      <c r="K16" s="53"/>
      <c r="L16" s="53"/>
      <c r="M16" s="53"/>
    </row>
    <row r="17" spans="1:13" ht="24" customHeight="1">
      <c r="A17" t="s">
        <v>151</v>
      </c>
      <c r="B17" s="13">
        <f>B16/I7</f>
        <v>54000</v>
      </c>
      <c r="D17" s="53" t="s">
        <v>153</v>
      </c>
      <c r="E17" s="53"/>
      <c r="F17" s="53"/>
      <c r="H17" t="s">
        <v>149</v>
      </c>
      <c r="I17" s="13">
        <f>I16/I7</f>
        <v>5133333.333333333</v>
      </c>
      <c r="K17" s="53" t="s">
        <v>153</v>
      </c>
      <c r="L17" s="53"/>
      <c r="M17" s="53"/>
    </row>
    <row r="18" spans="1:13" ht="24" customHeight="1">
      <c r="A18" t="s">
        <v>152</v>
      </c>
      <c r="B18" s="23">
        <f>B17*I5</f>
        <v>156600</v>
      </c>
      <c r="D18" s="53" t="s">
        <v>133</v>
      </c>
      <c r="E18" s="53"/>
      <c r="F18" s="53"/>
      <c r="H18" t="s">
        <v>162</v>
      </c>
      <c r="I18" s="23">
        <f>I17*I4</f>
        <v>4106666.6666666665</v>
      </c>
      <c r="K18" s="53" t="s">
        <v>133</v>
      </c>
      <c r="L18" s="53"/>
      <c r="M18" s="53"/>
    </row>
    <row r="19" spans="1:13" ht="24" customHeight="1">
      <c r="A19" t="s">
        <v>141</v>
      </c>
      <c r="B19" s="13">
        <f>B15*3</f>
        <v>162000</v>
      </c>
      <c r="D19" s="53" t="s">
        <v>170</v>
      </c>
      <c r="E19" s="53"/>
      <c r="F19" s="53"/>
      <c r="H19" t="s">
        <v>118</v>
      </c>
      <c r="I19" s="12">
        <v>12000000</v>
      </c>
      <c r="K19" s="53"/>
      <c r="L19" s="53"/>
      <c r="M19" s="53"/>
    </row>
    <row r="20" spans="1:13" ht="24" customHeight="1">
      <c r="A20" t="s">
        <v>142</v>
      </c>
      <c r="B20" s="23">
        <f>B19*I5</f>
        <v>469800</v>
      </c>
      <c r="D20" s="53" t="s">
        <v>133</v>
      </c>
      <c r="E20" s="53"/>
      <c r="F20" s="53"/>
      <c r="H20" t="s">
        <v>163</v>
      </c>
      <c r="I20" s="23">
        <f>I19*I4</f>
        <v>9600000</v>
      </c>
      <c r="K20" s="53" t="s">
        <v>133</v>
      </c>
      <c r="L20" s="53"/>
      <c r="M20" s="53"/>
    </row>
    <row r="21" spans="1:13" ht="24" customHeight="1">
      <c r="A21" t="s">
        <v>140</v>
      </c>
      <c r="B21" s="13">
        <f>B20+B18</f>
        <v>626400</v>
      </c>
      <c r="D21" s="53"/>
      <c r="E21" s="53"/>
      <c r="F21" s="53"/>
      <c r="H21" t="s">
        <v>140</v>
      </c>
      <c r="I21" s="13">
        <f>I17+I19</f>
        <v>17133333.333333332</v>
      </c>
      <c r="K21" s="53" t="s">
        <v>133</v>
      </c>
      <c r="L21" s="53"/>
      <c r="M21" s="53"/>
    </row>
    <row r="22" spans="4:13" ht="24" customHeight="1">
      <c r="D22" s="53"/>
      <c r="E22" s="53"/>
      <c r="F22" s="53"/>
      <c r="I22" s="13"/>
      <c r="K22" s="56"/>
      <c r="L22" s="56"/>
      <c r="M22" s="56"/>
    </row>
    <row r="23" spans="1:13" ht="24" customHeight="1">
      <c r="A23" t="s">
        <v>144</v>
      </c>
      <c r="B23" s="15">
        <f>B18*B4/1000000</f>
        <v>1879.2</v>
      </c>
      <c r="D23" s="53" t="s">
        <v>169</v>
      </c>
      <c r="E23" s="53"/>
      <c r="F23" s="53"/>
      <c r="H23" t="s">
        <v>144</v>
      </c>
      <c r="I23" s="15">
        <f>I18*B5/1000000</f>
        <v>32853.33333333333</v>
      </c>
      <c r="K23" s="53" t="s">
        <v>169</v>
      </c>
      <c r="L23" s="53"/>
      <c r="M23" s="53"/>
    </row>
    <row r="24" spans="1:13" ht="24" customHeight="1">
      <c r="A24" t="s">
        <v>143</v>
      </c>
      <c r="B24" s="15">
        <f>B20*B4/1000000</f>
        <v>5637.6</v>
      </c>
      <c r="D24" s="53" t="s">
        <v>169</v>
      </c>
      <c r="E24" s="53"/>
      <c r="F24" s="53"/>
      <c r="H24" t="s">
        <v>143</v>
      </c>
      <c r="I24" s="15">
        <f>I20*B5/1000000</f>
        <v>76800</v>
      </c>
      <c r="K24" s="53" t="s">
        <v>169</v>
      </c>
      <c r="L24" s="53"/>
      <c r="M24" s="53"/>
    </row>
    <row r="25" spans="1:13" ht="24" customHeight="1">
      <c r="A25" t="s">
        <v>157</v>
      </c>
      <c r="B25" s="19">
        <f>B18*E7/1000</f>
        <v>156.6</v>
      </c>
      <c r="D25" s="53" t="s">
        <v>168</v>
      </c>
      <c r="E25" s="53"/>
      <c r="F25" s="53"/>
      <c r="H25" t="s">
        <v>157</v>
      </c>
      <c r="I25" s="19">
        <f>I17*E6/1000</f>
        <v>2925.9999999999995</v>
      </c>
      <c r="K25" s="53" t="s">
        <v>167</v>
      </c>
      <c r="L25" s="53"/>
      <c r="M25" s="53"/>
    </row>
    <row r="26" spans="1:13" ht="24" customHeight="1">
      <c r="A26" t="s">
        <v>158</v>
      </c>
      <c r="B26" s="19">
        <f>B20*E7/1000</f>
        <v>469.8</v>
      </c>
      <c r="D26" s="53" t="s">
        <v>168</v>
      </c>
      <c r="E26" s="53"/>
      <c r="F26" s="53"/>
      <c r="H26" t="s">
        <v>158</v>
      </c>
      <c r="I26" s="19">
        <f>I19*E6/1000</f>
        <v>6839.999999999999</v>
      </c>
      <c r="K26" s="53" t="s">
        <v>167</v>
      </c>
      <c r="L26" s="53"/>
      <c r="M26" s="53"/>
    </row>
    <row r="27" spans="1:13" ht="24" customHeight="1">
      <c r="A27" t="s">
        <v>183</v>
      </c>
      <c r="B27" s="37">
        <f>B18*E4</f>
        <v>15660</v>
      </c>
      <c r="D27" s="26"/>
      <c r="E27" s="26"/>
      <c r="F27" s="26"/>
      <c r="H27" t="s">
        <v>183</v>
      </c>
      <c r="I27" s="19">
        <f>I18*E4</f>
        <v>410666.6666666667</v>
      </c>
      <c r="K27" s="26"/>
      <c r="L27" s="26"/>
      <c r="M27" s="26"/>
    </row>
    <row r="28" spans="1:13" ht="24" customHeight="1">
      <c r="A28" t="s">
        <v>182</v>
      </c>
      <c r="B28" s="37">
        <f>B20*E4</f>
        <v>46980</v>
      </c>
      <c r="D28" s="53" t="s">
        <v>130</v>
      </c>
      <c r="E28" s="53"/>
      <c r="F28" s="53"/>
      <c r="H28" t="s">
        <v>182</v>
      </c>
      <c r="I28" s="19">
        <f>I20*E4</f>
        <v>960000</v>
      </c>
      <c r="K28" s="53" t="s">
        <v>130</v>
      </c>
      <c r="L28" s="53"/>
      <c r="M28" s="53"/>
    </row>
    <row r="29" spans="2:13" ht="24" customHeight="1">
      <c r="B29" s="18"/>
      <c r="D29" s="26"/>
      <c r="E29" s="26"/>
      <c r="F29" s="26"/>
      <c r="I29" s="18"/>
      <c r="K29" s="26"/>
      <c r="L29" s="26"/>
      <c r="M29" s="26"/>
    </row>
    <row r="30" spans="1:13" ht="24" customHeight="1">
      <c r="A30" t="s">
        <v>184</v>
      </c>
      <c r="B30" s="30">
        <f>B27/B12</f>
        <v>1.4236363636363636</v>
      </c>
      <c r="D30" s="53"/>
      <c r="E30" s="53"/>
      <c r="F30" s="53"/>
      <c r="H30" t="s">
        <v>184</v>
      </c>
      <c r="I30" s="30">
        <f>I27/I12</f>
        <v>37.333333333333336</v>
      </c>
      <c r="K30" s="53" t="s">
        <v>130</v>
      </c>
      <c r="L30" s="53"/>
      <c r="M30" s="53"/>
    </row>
    <row r="31" spans="1:13" ht="24" customHeight="1">
      <c r="A31" t="s">
        <v>185</v>
      </c>
      <c r="B31" s="30">
        <f>B28/B12</f>
        <v>4.2709090909090905</v>
      </c>
      <c r="D31" s="26"/>
      <c r="E31" s="26"/>
      <c r="F31" s="26"/>
      <c r="H31" t="s">
        <v>185</v>
      </c>
      <c r="I31" s="30">
        <f>I28/I12</f>
        <v>87.27272727272727</v>
      </c>
      <c r="K31" s="26"/>
      <c r="L31" s="26"/>
      <c r="M31" s="26"/>
    </row>
    <row r="32" spans="1:13" ht="24" customHeight="1">
      <c r="A32" t="s">
        <v>186</v>
      </c>
      <c r="B32" s="18">
        <f>(B28+B27)/B11</f>
        <v>626.4</v>
      </c>
      <c r="D32" s="53"/>
      <c r="E32" s="53"/>
      <c r="F32" s="53"/>
      <c r="H32" t="s">
        <v>186</v>
      </c>
      <c r="I32" s="18">
        <f>(I28+I27)/I11</f>
        <v>13706.666666666668</v>
      </c>
      <c r="K32" s="53" t="s">
        <v>130</v>
      </c>
      <c r="L32" s="53"/>
      <c r="M32" s="53"/>
    </row>
    <row r="33" spans="1:13" ht="24" customHeight="1">
      <c r="A33" t="s">
        <v>116</v>
      </c>
      <c r="B33" s="31">
        <f>B32/5280</f>
        <v>0.11863636363636364</v>
      </c>
      <c r="D33" s="53"/>
      <c r="E33" s="53"/>
      <c r="F33" s="53"/>
      <c r="G33" s="26"/>
      <c r="H33" t="s">
        <v>116</v>
      </c>
      <c r="I33" s="35">
        <f>I32/5280</f>
        <v>2.595959595959596</v>
      </c>
      <c r="K33" s="53" t="s">
        <v>130</v>
      </c>
      <c r="L33" s="53"/>
      <c r="M33" s="53"/>
    </row>
    <row r="34" spans="1:13" ht="24" customHeight="1">
      <c r="A34" t="s">
        <v>139</v>
      </c>
      <c r="B34" s="22">
        <f>B32/E5</f>
        <v>0.014380165289256197</v>
      </c>
      <c r="D34" s="53"/>
      <c r="E34" s="53"/>
      <c r="F34" s="53"/>
      <c r="G34" s="26"/>
      <c r="H34" t="s">
        <v>139</v>
      </c>
      <c r="I34" s="22">
        <f>I32/E5</f>
        <v>0.3146617692072238</v>
      </c>
      <c r="K34" s="53"/>
      <c r="L34" s="53"/>
      <c r="M34" s="53"/>
    </row>
    <row r="35" spans="12:13" ht="24" customHeight="1">
      <c r="L35" s="26"/>
      <c r="M35" s="26"/>
    </row>
    <row r="36" spans="12:13" ht="24" customHeight="1">
      <c r="L36" s="26"/>
      <c r="M36" s="26"/>
    </row>
    <row r="37" ht="24" customHeight="1"/>
    <row r="38" ht="24" customHeight="1"/>
    <row r="39" ht="24" customHeight="1"/>
    <row r="40" ht="24" customHeight="1"/>
    <row r="41" ht="24" customHeight="1"/>
    <row r="42" ht="24" customHeight="1"/>
  </sheetData>
  <mergeCells count="52">
    <mergeCell ref="K4:M4"/>
    <mergeCell ref="N6:P6"/>
    <mergeCell ref="K16:M16"/>
    <mergeCell ref="K22:M22"/>
    <mergeCell ref="K10:M10"/>
    <mergeCell ref="K11:M11"/>
    <mergeCell ref="K12:M12"/>
    <mergeCell ref="K13:M13"/>
    <mergeCell ref="K14:M14"/>
    <mergeCell ref="D9:F9"/>
    <mergeCell ref="K9:M9"/>
    <mergeCell ref="K6:M6"/>
    <mergeCell ref="K5:M5"/>
    <mergeCell ref="H10:J10"/>
    <mergeCell ref="A10:C10"/>
    <mergeCell ref="D10:F10"/>
    <mergeCell ref="D11:F11"/>
    <mergeCell ref="D12:F12"/>
    <mergeCell ref="D13:F13"/>
    <mergeCell ref="D14:F14"/>
    <mergeCell ref="D15:F15"/>
    <mergeCell ref="D16:F16"/>
    <mergeCell ref="D17:F17"/>
    <mergeCell ref="D18:F18"/>
    <mergeCell ref="D19:F19"/>
    <mergeCell ref="D20:F20"/>
    <mergeCell ref="D21:F21"/>
    <mergeCell ref="D22:F22"/>
    <mergeCell ref="K19:M19"/>
    <mergeCell ref="D25:F25"/>
    <mergeCell ref="D26:F26"/>
    <mergeCell ref="K15:M15"/>
    <mergeCell ref="K17:M17"/>
    <mergeCell ref="K18:M18"/>
    <mergeCell ref="K20:M20"/>
    <mergeCell ref="K21:M21"/>
    <mergeCell ref="K25:M25"/>
    <mergeCell ref="D23:F23"/>
    <mergeCell ref="D24:F24"/>
    <mergeCell ref="K23:M23"/>
    <mergeCell ref="K24:M24"/>
    <mergeCell ref="K26:M26"/>
    <mergeCell ref="K28:M28"/>
    <mergeCell ref="K34:M34"/>
    <mergeCell ref="D28:F28"/>
    <mergeCell ref="K30:M30"/>
    <mergeCell ref="K32:M32"/>
    <mergeCell ref="K33:M33"/>
    <mergeCell ref="D30:F30"/>
    <mergeCell ref="D32:F32"/>
    <mergeCell ref="D33:F33"/>
    <mergeCell ref="D34:F34"/>
  </mergeCells>
  <printOptions/>
  <pageMargins left="0.75" right="0.75" top="1" bottom="1" header="0.5" footer="0.5"/>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H3 hardy Collaboration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phenshaw</dc:creator>
  <cp:keywords/>
  <dc:description/>
  <cp:lastModifiedBy>Phil Henshaw</cp:lastModifiedBy>
  <cp:lastPrinted>2007-12-05T19:29:49Z</cp:lastPrinted>
  <dcterms:created xsi:type="dcterms:W3CDTF">2007-11-21T14:40:41Z</dcterms:created>
  <dcterms:modified xsi:type="dcterms:W3CDTF">2007-12-05T19:32:08Z</dcterms:modified>
  <cp:category/>
  <cp:version/>
  <cp:contentType/>
  <cp:contentStatus/>
</cp:coreProperties>
</file>